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10" windowHeight="8790" tabRatio="500"/>
  </bookViews>
  <sheets>
    <sheet name="2023" sheetId="5" r:id="rId1"/>
    <sheet name="MONTO 2023" sheetId="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8" i="6" l="1"/>
  <c r="D39" i="6" s="1"/>
  <c r="I22" i="6" l="1"/>
  <c r="I31" i="6" l="1"/>
  <c r="D5" i="6"/>
  <c r="H30" i="6" l="1"/>
  <c r="D37" i="6" l="1"/>
  <c r="D46" i="6" l="1"/>
  <c r="D45" i="6"/>
  <c r="D44" i="6"/>
  <c r="D43" i="6"/>
  <c r="D42" i="6"/>
  <c r="D41" i="6"/>
  <c r="D40" i="6"/>
  <c r="D38" i="6"/>
  <c r="E6" i="5"/>
  <c r="G13" i="5" l="1"/>
  <c r="G12" i="5"/>
  <c r="G11" i="5"/>
  <c r="G10" i="5"/>
  <c r="G9" i="5"/>
  <c r="G8" i="5"/>
  <c r="G7" i="5"/>
  <c r="G6" i="5"/>
  <c r="E13" i="5"/>
  <c r="E12" i="5"/>
  <c r="E11" i="5"/>
  <c r="E10" i="5"/>
  <c r="E9" i="5"/>
  <c r="E8" i="5"/>
  <c r="E7" i="5"/>
  <c r="I24" i="6"/>
  <c r="I23" i="6"/>
  <c r="I25" i="6"/>
  <c r="I26" i="6"/>
  <c r="I27" i="6"/>
  <c r="I28" i="6"/>
  <c r="I29" i="6"/>
  <c r="I30" i="6"/>
  <c r="J32" i="6"/>
  <c r="I32" i="6" l="1"/>
  <c r="D33" i="6" l="1"/>
  <c r="H33" i="6"/>
  <c r="F33" i="6"/>
  <c r="J16" i="6"/>
  <c r="H16" i="6"/>
  <c r="F16" i="6"/>
  <c r="D16" i="6"/>
  <c r="C47" i="6"/>
  <c r="D47" i="6"/>
  <c r="C15" i="5"/>
  <c r="J12" i="6" l="1"/>
  <c r="J6" i="6"/>
  <c r="J13" i="6"/>
  <c r="J7" i="6"/>
  <c r="J14" i="6"/>
  <c r="J8" i="6"/>
  <c r="J9" i="6"/>
  <c r="J10" i="6"/>
  <c r="J11" i="6"/>
  <c r="J5" i="6"/>
  <c r="D31" i="6"/>
  <c r="D25" i="6"/>
  <c r="D26" i="6"/>
  <c r="D27" i="6"/>
  <c r="D28" i="6"/>
  <c r="D22" i="6"/>
  <c r="D29" i="6"/>
  <c r="D23" i="6"/>
  <c r="D30" i="6"/>
  <c r="D24" i="6"/>
  <c r="H10" i="6"/>
  <c r="H11" i="6"/>
  <c r="H5" i="6"/>
  <c r="H12" i="6"/>
  <c r="H6" i="6"/>
  <c r="H13" i="6"/>
  <c r="H7" i="6"/>
  <c r="H14" i="6"/>
  <c r="H8" i="6"/>
  <c r="H9" i="6"/>
  <c r="D13" i="6"/>
  <c r="D7" i="6"/>
  <c r="D14" i="6"/>
  <c r="D8" i="6"/>
  <c r="D9" i="6"/>
  <c r="D10" i="6"/>
  <c r="D11" i="6"/>
  <c r="D12" i="6"/>
  <c r="D6" i="6"/>
  <c r="H28" i="6"/>
  <c r="H22" i="6"/>
  <c r="H29" i="6"/>
  <c r="H23" i="6"/>
  <c r="H24" i="6"/>
  <c r="H31" i="6"/>
  <c r="H25" i="6"/>
  <c r="H26" i="6"/>
  <c r="H27" i="6"/>
  <c r="F26" i="6"/>
  <c r="F27" i="6"/>
  <c r="F28" i="6"/>
  <c r="F22" i="6"/>
  <c r="F29" i="6"/>
  <c r="F23" i="6"/>
  <c r="F30" i="6"/>
  <c r="F24" i="6"/>
  <c r="F31" i="6"/>
  <c r="F25" i="6"/>
  <c r="F9" i="6"/>
  <c r="F10" i="6"/>
  <c r="F11" i="6"/>
  <c r="F5" i="6"/>
  <c r="F12" i="6"/>
  <c r="F6" i="6"/>
  <c r="F13" i="6"/>
  <c r="F7" i="6"/>
  <c r="F14" i="6"/>
  <c r="F8" i="6"/>
  <c r="G15" i="5"/>
  <c r="F48" i="6" s="1"/>
  <c r="G32" i="6"/>
  <c r="E32" i="6"/>
  <c r="C32" i="6"/>
  <c r="I15" i="6"/>
  <c r="G15" i="6"/>
  <c r="E15" i="6"/>
  <c r="C15" i="6"/>
  <c r="F40" i="6" l="1"/>
  <c r="G40" i="6" s="1"/>
  <c r="F46" i="6"/>
  <c r="G46" i="6" s="1"/>
  <c r="F43" i="6"/>
  <c r="E43" i="6" s="1"/>
  <c r="F39" i="6"/>
  <c r="G39" i="6" s="1"/>
  <c r="F42" i="6"/>
  <c r="G42" i="6" s="1"/>
  <c r="F45" i="6"/>
  <c r="G45" i="6" s="1"/>
  <c r="F41" i="6"/>
  <c r="G41" i="6" s="1"/>
  <c r="F37" i="6"/>
  <c r="E37" i="6" s="1"/>
  <c r="F44" i="6"/>
  <c r="E44" i="6" s="1"/>
  <c r="F38" i="6"/>
  <c r="E38" i="6" s="1"/>
  <c r="F15" i="6"/>
  <c r="D32" i="6"/>
  <c r="H32" i="6"/>
  <c r="F32" i="6"/>
  <c r="H15" i="6"/>
  <c r="D15" i="6"/>
  <c r="J15" i="6"/>
  <c r="E15" i="5"/>
  <c r="E46" i="6" l="1"/>
  <c r="G43" i="6"/>
  <c r="E45" i="6"/>
  <c r="E41" i="6"/>
  <c r="G37" i="6"/>
  <c r="G38" i="6"/>
  <c r="G44" i="6"/>
  <c r="E39" i="6"/>
  <c r="E42" i="6"/>
  <c r="E40" i="6"/>
  <c r="F47" i="6"/>
  <c r="E47" i="6" l="1"/>
</calcChain>
</file>

<file path=xl/sharedStrings.xml><?xml version="1.0" encoding="utf-8"?>
<sst xmlns="http://schemas.openxmlformats.org/spreadsheetml/2006/main" count="93" uniqueCount="43">
  <si>
    <t>PORCENTAJES Y MONTOS ESTIMADOS DE PARTICIPACIONES FEDERALES CORRESPONDIENTES</t>
  </si>
  <si>
    <t>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</si>
  <si>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</si>
  <si>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</si>
  <si>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</si>
  <si>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</si>
  <si>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</si>
  <si>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</si>
  <si>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</si>
  <si>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</si>
  <si>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</si>
  <si>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</si>
  <si>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</si>
  <si>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</si>
  <si>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</si>
  <si>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</si>
  <si>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</si>
  <si>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</si>
  <si>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</si>
  <si>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 xml:space="preserve">PORCENTAJES Y MONTOS ESTIMADOS DE PARTICIPACIONES FEDERALES CORRESPONDIENTE </t>
  </si>
  <si>
    <t>A LOS MUNICIPIOS PARA EL EJERCICIO FISCAL 2017</t>
  </si>
  <si>
    <t>I.E.P.S. Venta Final de Gasolinas y Diesel</t>
  </si>
  <si>
    <t>Fondo de Compensación del I.S.A.N.</t>
  </si>
  <si>
    <t>Incentivos del I.S.A.N.</t>
  </si>
  <si>
    <t>Totales</t>
  </si>
  <si>
    <t>Total</t>
  </si>
  <si>
    <t xml:space="preserve">MONTOS ESTIMADOS DE LAS PARTICIPACIONES FEDERALES PARA EL ESTADO Y MUNICIPIOS </t>
  </si>
  <si>
    <t>Concepto</t>
  </si>
  <si>
    <t>%</t>
  </si>
  <si>
    <t>$</t>
  </si>
  <si>
    <t>Estado</t>
  </si>
  <si>
    <t>Impuesto Especial sobre Producción y Servicios</t>
  </si>
  <si>
    <t>Fondo de Compensación del ISAN</t>
  </si>
  <si>
    <t>Impuesto Sobre Automóviles Nuevos</t>
  </si>
  <si>
    <t>Participaciones de Gasolina y Diesel</t>
  </si>
  <si>
    <r>
      <rPr>
        <sz val="9.5"/>
        <color rgb="FF000000"/>
        <rFont val="Calibri"/>
        <family val="2"/>
        <charset val="1"/>
      </rPr>
      <t xml:space="preserve">Fondo de ISR participable </t>
    </r>
    <r>
      <rPr>
        <b/>
        <sz val="9.5"/>
        <color rgb="FF000000"/>
        <rFont val="Calibri"/>
        <family val="2"/>
        <charset val="1"/>
      </rPr>
      <t>(1)</t>
    </r>
  </si>
  <si>
    <t xml:space="preserve">Estimado </t>
  </si>
  <si>
    <t>ISR Enajenación de Bienes Inmuebles</t>
  </si>
  <si>
    <t xml:space="preserve">Fondo de I.S.R </t>
  </si>
  <si>
    <t>EN EL EJERCICIO FISCAL 2023</t>
  </si>
  <si>
    <t xml:space="preserve">Estimado: Acuerdo SHCP DOF 19/Dic/2022 </t>
  </si>
  <si>
    <t>A LOS MUNICIPIOS PARA EL EJERCICIO FISCAL 2023</t>
  </si>
  <si>
    <t>I.S.R Enajenación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</si>
</sst>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%"/>
    <numFmt numFmtId="165" formatCode="_-* #,##0.00_-;\-* #,##0.00_-;_-* \-??_-;_-@_-"/>
    <numFmt numFmtId="166" formatCode="0.0"/>
    <numFmt numFmtId="167" formatCode="_-* #,##0_-;\-* #,##0_-;_-* \-??_-;_-@_-"/>
  </numFmts>
  <fonts count="16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2F2F2F"/>
      <name val="Arial"/>
      <family val="2"/>
      <charset val="1"/>
    </font>
    <font>
      <b/>
      <sz val="9.5"/>
      <color rgb="FF000000"/>
      <name val="Calibri"/>
      <family val="2"/>
      <charset val="1"/>
    </font>
    <font>
      <sz val="9.5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9" fillId="0" borderId="0" applyBorder="0" applyProtection="0"/>
    <xf numFmtId="9" fontId="9" fillId="0" borderId="0" applyBorder="0" applyProtection="0"/>
    <xf numFmtId="0" fontId="10" fillId="0" borderId="0"/>
  </cellStyleXfs>
  <cellXfs count="63">
    <xf numFmtId="0" fontId="0" fillId="0" borderId="0" xfId="0"/>
    <xf numFmtId="0" fontId="3" fillId="0" borderId="2" xfId="0" applyFont="1" applyBorder="1"/>
    <xf numFmtId="165" fontId="0" fillId="0" borderId="0" xfId="1" applyFont="1" applyBorder="1" applyAlignment="1" applyProtection="1"/>
    <xf numFmtId="0" fontId="4" fillId="0" borderId="0" xfId="0" applyFont="1"/>
    <xf numFmtId="3" fontId="4" fillId="0" borderId="0" xfId="0" applyNumberFormat="1" applyFont="1"/>
    <xf numFmtId="0" fontId="4" fillId="0" borderId="3" xfId="0" applyFont="1" applyBorder="1"/>
    <xf numFmtId="164" fontId="0" fillId="0" borderId="0" xfId="2" applyNumberFormat="1" applyFont="1" applyBorder="1" applyAlignment="1" applyProtection="1"/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2" applyNumberFormat="1" applyFont="1" applyBorder="1" applyAlignment="1" applyProtection="1"/>
    <xf numFmtId="9" fontId="0" fillId="0" borderId="0" xfId="0" applyNumberFormat="1"/>
    <xf numFmtId="0" fontId="8" fillId="0" borderId="0" xfId="0" applyFont="1"/>
    <xf numFmtId="10" fontId="8" fillId="0" borderId="0" xfId="0" applyNumberFormat="1" applyFont="1"/>
    <xf numFmtId="0" fontId="7" fillId="0" borderId="0" xfId="0" applyFont="1"/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7" fontId="3" fillId="0" borderId="0" xfId="1" applyNumberFormat="1" applyFont="1"/>
    <xf numFmtId="164" fontId="3" fillId="0" borderId="0" xfId="2" applyNumberFormat="1" applyFont="1" applyBorder="1" applyAlignment="1" applyProtection="1"/>
    <xf numFmtId="4" fontId="0" fillId="0" borderId="0" xfId="0" applyNumberFormat="1"/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5" fontId="8" fillId="0" borderId="0" xfId="1" applyFont="1"/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4" fillId="0" borderId="0" xfId="1" applyNumberFormat="1" applyFont="1" applyBorder="1" applyProtection="1"/>
    <xf numFmtId="3" fontId="14" fillId="0" borderId="0" xfId="1" applyNumberFormat="1" applyFont="1"/>
    <xf numFmtId="167" fontId="14" fillId="0" borderId="0" xfId="1" applyNumberFormat="1" applyFont="1"/>
    <xf numFmtId="0" fontId="0" fillId="0" borderId="0" xfId="0" applyFont="1" applyAlignment="1">
      <alignment horizontal="left" indent="2"/>
    </xf>
    <xf numFmtId="0" fontId="0" fillId="0" borderId="0" xfId="0" applyFill="1"/>
    <xf numFmtId="3" fontId="12" fillId="0" borderId="0" xfId="0" applyNumberFormat="1" applyFont="1" applyFill="1"/>
    <xf numFmtId="3" fontId="13" fillId="0" borderId="0" xfId="0" applyNumberFormat="1" applyFont="1" applyFill="1"/>
    <xf numFmtId="3" fontId="11" fillId="0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8" fillId="0" borderId="2" xfId="2" applyNumberFormat="1" applyFont="1" applyBorder="1" applyAlignment="1" applyProtection="1">
      <alignment horizontal="center"/>
    </xf>
    <xf numFmtId="3" fontId="8" fillId="0" borderId="2" xfId="0" applyNumberFormat="1" applyFont="1" applyBorder="1"/>
    <xf numFmtId="164" fontId="8" fillId="0" borderId="2" xfId="2" applyNumberFormat="1" applyFont="1" applyBorder="1" applyAlignment="1" applyProtection="1"/>
    <xf numFmtId="164" fontId="15" fillId="0" borderId="2" xfId="0" applyNumberFormat="1" applyFont="1" applyFill="1" applyBorder="1"/>
    <xf numFmtId="3" fontId="15" fillId="0" borderId="2" xfId="0" applyNumberFormat="1" applyFont="1" applyFill="1" applyBorder="1"/>
    <xf numFmtId="164" fontId="8" fillId="0" borderId="2" xfId="2" applyNumberFormat="1" applyFont="1" applyFill="1" applyBorder="1" applyAlignment="1" applyProtection="1"/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3" fontId="0" fillId="0" borderId="0" xfId="0" applyNumberFormat="1" applyFill="1"/>
    <xf numFmtId="0" fontId="5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F2F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zoomScale="140" zoomScaleNormal="140" workbookViewId="0">
      <selection activeCell="D22" sqref="D22"/>
    </sheetView>
  </sheetViews>
  <sheetFormatPr baseColWidth="10" defaultColWidth="10.7109375" defaultRowHeight="15" x14ac:dyDescent="0.25"/>
  <cols>
    <col min="1" max="1" width="2" customWidth="1"/>
    <col min="2" max="2" width="36.28515625" customWidth="1"/>
    <col min="3" max="3" width="14.28515625" customWidth="1"/>
    <col min="4" max="4" width="8" customWidth="1"/>
    <col min="5" max="5" width="14.140625" customWidth="1"/>
    <col min="6" max="6" width="8.5703125" customWidth="1"/>
    <col min="7" max="7" width="14.28515625" customWidth="1"/>
    <col min="8" max="8" width="12.5703125" customWidth="1"/>
    <col min="9" max="9" width="12.7109375" bestFit="1" customWidth="1"/>
    <col min="10" max="10" width="40.7109375" customWidth="1"/>
    <col min="11" max="11" width="16.42578125" bestFit="1" customWidth="1"/>
  </cols>
  <sheetData>
    <row r="2" spans="2:11" ht="16.5" customHeight="1" x14ac:dyDescent="0.25">
      <c r="B2" s="55" t="s">
        <v>26</v>
      </c>
      <c r="C2" s="55"/>
      <c r="D2" s="55"/>
      <c r="E2" s="55"/>
      <c r="F2" s="55"/>
      <c r="G2" s="55"/>
    </row>
    <row r="3" spans="2:11" ht="13.9" customHeight="1" x14ac:dyDescent="0.25">
      <c r="B3" s="55" t="s">
        <v>39</v>
      </c>
      <c r="C3" s="55"/>
      <c r="D3" s="55"/>
      <c r="E3" s="55"/>
      <c r="F3" s="55"/>
      <c r="G3" s="55"/>
    </row>
    <row r="4" spans="2:11" ht="13.9" customHeight="1" x14ac:dyDescent="0.25">
      <c r="B4" s="56" t="s">
        <v>27</v>
      </c>
      <c r="C4" s="56" t="s">
        <v>36</v>
      </c>
      <c r="D4" s="23" t="s">
        <v>28</v>
      </c>
      <c r="E4" s="23" t="s">
        <v>29</v>
      </c>
      <c r="F4" s="23" t="s">
        <v>28</v>
      </c>
      <c r="G4" s="23" t="s">
        <v>29</v>
      </c>
    </row>
    <row r="5" spans="2:11" x14ac:dyDescent="0.25">
      <c r="B5" s="56"/>
      <c r="C5" s="56"/>
      <c r="D5" s="23" t="s">
        <v>30</v>
      </c>
      <c r="E5" s="23" t="s">
        <v>30</v>
      </c>
      <c r="F5" s="23" t="s">
        <v>1</v>
      </c>
      <c r="G5" s="23" t="s">
        <v>1</v>
      </c>
      <c r="I5" s="10"/>
    </row>
    <row r="6" spans="2:11" x14ac:dyDescent="0.25">
      <c r="B6" s="16" t="s">
        <v>2</v>
      </c>
      <c r="C6" s="28">
        <v>5260254657</v>
      </c>
      <c r="D6" s="18">
        <v>0.78</v>
      </c>
      <c r="E6" s="17">
        <f t="shared" ref="E6:E13" si="0">C6*D6</f>
        <v>4102998632.46</v>
      </c>
      <c r="F6" s="18">
        <v>0.22</v>
      </c>
      <c r="G6" s="17">
        <f t="shared" ref="G6:G13" si="1">C6*F6</f>
        <v>1157256024.54</v>
      </c>
      <c r="H6" s="12"/>
      <c r="I6" s="54"/>
      <c r="J6" s="38"/>
      <c r="K6" s="62"/>
    </row>
    <row r="7" spans="2:11" x14ac:dyDescent="0.25">
      <c r="B7" s="16" t="s">
        <v>3</v>
      </c>
      <c r="C7" s="28">
        <v>377513287</v>
      </c>
      <c r="D7" s="18">
        <v>0</v>
      </c>
      <c r="E7" s="17">
        <f t="shared" si="0"/>
        <v>0</v>
      </c>
      <c r="F7" s="18">
        <v>1</v>
      </c>
      <c r="G7" s="17">
        <f t="shared" si="1"/>
        <v>377513287</v>
      </c>
      <c r="H7" s="12"/>
      <c r="I7" s="54"/>
      <c r="J7" s="38"/>
      <c r="K7" s="62"/>
    </row>
    <row r="8" spans="2:11" x14ac:dyDescent="0.25">
      <c r="B8" s="16" t="s">
        <v>4</v>
      </c>
      <c r="C8" s="28">
        <v>265861939</v>
      </c>
      <c r="D8" s="18">
        <v>0.78</v>
      </c>
      <c r="E8" s="17">
        <f t="shared" si="0"/>
        <v>207372312.42000002</v>
      </c>
      <c r="F8" s="18">
        <v>0.22</v>
      </c>
      <c r="G8" s="17">
        <f t="shared" si="1"/>
        <v>58489626.579999998</v>
      </c>
      <c r="H8" s="12"/>
      <c r="I8" s="54"/>
      <c r="J8" s="38"/>
      <c r="K8" s="62"/>
    </row>
    <row r="9" spans="2:11" x14ac:dyDescent="0.25">
      <c r="B9" s="16" t="s">
        <v>31</v>
      </c>
      <c r="C9" s="28">
        <v>140856543</v>
      </c>
      <c r="D9" s="18">
        <v>0.78</v>
      </c>
      <c r="E9" s="17">
        <f t="shared" si="0"/>
        <v>109868103.54000001</v>
      </c>
      <c r="F9" s="18">
        <v>0.22</v>
      </c>
      <c r="G9" s="17">
        <f t="shared" si="1"/>
        <v>30988439.460000001</v>
      </c>
      <c r="H9" s="12"/>
      <c r="I9" s="54"/>
      <c r="J9" s="38"/>
      <c r="K9" s="62"/>
    </row>
    <row r="10" spans="2:11" x14ac:dyDescent="0.25">
      <c r="B10" s="16" t="s">
        <v>32</v>
      </c>
      <c r="C10" s="28">
        <v>19107468</v>
      </c>
      <c r="D10" s="18">
        <v>0.8</v>
      </c>
      <c r="E10" s="17">
        <f t="shared" si="0"/>
        <v>15285974.4</v>
      </c>
      <c r="F10" s="18">
        <v>0.2</v>
      </c>
      <c r="G10" s="17">
        <f t="shared" si="1"/>
        <v>3821493.6</v>
      </c>
      <c r="H10" s="12"/>
      <c r="I10" s="54"/>
      <c r="J10" s="38"/>
      <c r="K10" s="62"/>
    </row>
    <row r="11" spans="2:11" x14ac:dyDescent="0.25">
      <c r="B11" s="27" t="s">
        <v>33</v>
      </c>
      <c r="C11" s="28">
        <v>91358441</v>
      </c>
      <c r="D11" s="29">
        <v>0.8</v>
      </c>
      <c r="E11" s="17">
        <f t="shared" si="0"/>
        <v>73086752.799999997</v>
      </c>
      <c r="F11" s="18">
        <v>0.2</v>
      </c>
      <c r="G11" s="17">
        <f t="shared" si="1"/>
        <v>18271688.199999999</v>
      </c>
      <c r="H11" s="12"/>
      <c r="I11" s="54"/>
      <c r="J11" s="38"/>
      <c r="K11" s="62"/>
    </row>
    <row r="12" spans="2:11" x14ac:dyDescent="0.25">
      <c r="B12" s="27" t="s">
        <v>34</v>
      </c>
      <c r="C12" s="28">
        <v>269958188</v>
      </c>
      <c r="D12" s="29">
        <v>0.8</v>
      </c>
      <c r="E12" s="17">
        <f t="shared" si="0"/>
        <v>215966550.40000001</v>
      </c>
      <c r="F12" s="18">
        <v>0.2</v>
      </c>
      <c r="G12" s="17">
        <f t="shared" si="1"/>
        <v>53991637.600000001</v>
      </c>
      <c r="H12" s="12"/>
      <c r="I12" s="54"/>
      <c r="J12" s="38"/>
      <c r="K12" s="62"/>
    </row>
    <row r="13" spans="2:11" x14ac:dyDescent="0.25">
      <c r="B13" s="27" t="s">
        <v>37</v>
      </c>
      <c r="C13" s="28">
        <v>48583388</v>
      </c>
      <c r="D13" s="29">
        <v>0.78</v>
      </c>
      <c r="E13" s="28">
        <f t="shared" si="0"/>
        <v>37895042.640000001</v>
      </c>
      <c r="F13" s="29">
        <v>0.22</v>
      </c>
      <c r="G13" s="28">
        <f t="shared" si="1"/>
        <v>10688345.359999999</v>
      </c>
      <c r="H13" s="13"/>
      <c r="I13" s="54"/>
      <c r="J13" s="38"/>
      <c r="K13" s="62"/>
    </row>
    <row r="14" spans="2:11" x14ac:dyDescent="0.25">
      <c r="B14" s="27" t="s">
        <v>35</v>
      </c>
      <c r="C14" s="28">
        <v>635934318</v>
      </c>
      <c r="D14" s="29"/>
      <c r="E14" s="28">
        <v>521065901</v>
      </c>
      <c r="F14" s="30"/>
      <c r="G14" s="28">
        <v>114868417</v>
      </c>
      <c r="H14" s="13"/>
      <c r="I14" s="54"/>
      <c r="J14" s="38"/>
      <c r="K14" s="62"/>
    </row>
    <row r="15" spans="2:11" x14ac:dyDescent="0.25">
      <c r="B15" s="19" t="s">
        <v>25</v>
      </c>
      <c r="C15" s="20">
        <f>SUM(C6:C14)</f>
        <v>7109428229</v>
      </c>
      <c r="D15" s="21"/>
      <c r="E15" s="20">
        <f>SUM(E6:E14)</f>
        <v>5283539269.6599998</v>
      </c>
      <c r="F15" s="22"/>
      <c r="G15" s="20">
        <f>SUM(G6:G14)</f>
        <v>1825888959.3399997</v>
      </c>
      <c r="H15" s="14"/>
      <c r="K15" s="26"/>
    </row>
    <row r="17" spans="2:3" x14ac:dyDescent="0.25">
      <c r="B17" s="15" t="s">
        <v>40</v>
      </c>
    </row>
    <row r="19" spans="2:3" x14ac:dyDescent="0.25">
      <c r="C19" s="31"/>
    </row>
    <row r="20" spans="2:3" x14ac:dyDescent="0.25">
      <c r="C20" s="10"/>
    </row>
  </sheetData>
  <mergeCells count="4">
    <mergeCell ref="B2:G2"/>
    <mergeCell ref="B3:G3"/>
    <mergeCell ref="B4:B5"/>
    <mergeCell ref="C4:C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B1" zoomScale="130" zoomScaleNormal="130" workbookViewId="0">
      <selection activeCell="L3" sqref="L3"/>
    </sheetView>
  </sheetViews>
  <sheetFormatPr baseColWidth="10" defaultColWidth="10.7109375" defaultRowHeight="15" x14ac:dyDescent="0.25"/>
  <cols>
    <col min="1" max="1" width="11.5703125" hidden="1" customWidth="1"/>
    <col min="2" max="2" width="12.42578125" customWidth="1"/>
    <col min="3" max="3" width="10.42578125" bestFit="1" customWidth="1"/>
    <col min="4" max="4" width="12.140625" customWidth="1"/>
    <col min="5" max="5" width="10.42578125" bestFit="1" customWidth="1"/>
    <col min="6" max="6" width="11.5703125" bestFit="1" customWidth="1"/>
    <col min="7" max="7" width="10.42578125" bestFit="1" customWidth="1"/>
    <col min="8" max="8" width="11.5703125" bestFit="1" customWidth="1"/>
    <col min="9" max="9" width="10.42578125" bestFit="1" customWidth="1"/>
    <col min="10" max="10" width="11.5703125" bestFit="1" customWidth="1"/>
    <col min="11" max="11" width="14" customWidth="1"/>
  </cols>
  <sheetData>
    <row r="1" spans="2:14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4" x14ac:dyDescent="0.25">
      <c r="B2" s="58" t="s">
        <v>41</v>
      </c>
      <c r="C2" s="58"/>
      <c r="D2" s="58"/>
      <c r="E2" s="58"/>
      <c r="F2" s="58"/>
      <c r="G2" s="58"/>
      <c r="H2" s="58"/>
      <c r="I2" s="58"/>
      <c r="J2" s="58"/>
    </row>
    <row r="3" spans="2:14" ht="32.25" customHeight="1" x14ac:dyDescent="0.25">
      <c r="B3" s="59" t="s">
        <v>1</v>
      </c>
      <c r="C3" s="59" t="s">
        <v>2</v>
      </c>
      <c r="D3" s="59"/>
      <c r="E3" s="59" t="s">
        <v>3</v>
      </c>
      <c r="F3" s="59"/>
      <c r="G3" s="59" t="s">
        <v>4</v>
      </c>
      <c r="H3" s="59"/>
      <c r="I3" s="59" t="s">
        <v>5</v>
      </c>
      <c r="J3" s="59"/>
    </row>
    <row r="4" spans="2:14" x14ac:dyDescent="0.25">
      <c r="B4" s="59"/>
      <c r="C4" s="43" t="s">
        <v>6</v>
      </c>
      <c r="D4" s="44" t="s">
        <v>7</v>
      </c>
      <c r="E4" s="43" t="s">
        <v>6</v>
      </c>
      <c r="F4" s="44" t="s">
        <v>7</v>
      </c>
      <c r="G4" s="43" t="s">
        <v>6</v>
      </c>
      <c r="H4" s="44" t="s">
        <v>7</v>
      </c>
      <c r="I4" s="43" t="s">
        <v>6</v>
      </c>
      <c r="J4" s="44" t="s">
        <v>7</v>
      </c>
    </row>
    <row r="5" spans="2:14" x14ac:dyDescent="0.25">
      <c r="B5" s="1" t="s">
        <v>8</v>
      </c>
      <c r="C5" s="46">
        <v>5.2484019999999999E-2</v>
      </c>
      <c r="D5" s="47">
        <f>$D$16*C5</f>
        <v>60737448.337077849</v>
      </c>
      <c r="E5" s="48">
        <v>5.1539580000000002E-2</v>
      </c>
      <c r="F5" s="47">
        <f t="shared" ref="F5:F14" si="0">$F$16*E5</f>
        <v>19456876.25639946</v>
      </c>
      <c r="G5" s="48">
        <v>5.1067300000000003E-2</v>
      </c>
      <c r="H5" s="47">
        <f t="shared" ref="H5:H14" si="1">$H$16*G5</f>
        <v>2986907.3074488342</v>
      </c>
      <c r="I5" s="48">
        <v>5.4670410000000003E-2</v>
      </c>
      <c r="J5" s="47">
        <f t="shared" ref="J5:J14" si="2">$J$16*I5</f>
        <v>1694150.6905383787</v>
      </c>
    </row>
    <row r="6" spans="2:14" x14ac:dyDescent="0.25">
      <c r="B6" s="1" t="s">
        <v>9</v>
      </c>
      <c r="C6" s="46">
        <v>0.18954040999999999</v>
      </c>
      <c r="D6" s="47">
        <f t="shared" ref="D6:D14" si="3">$D$16*C6</f>
        <v>219346781.36628166</v>
      </c>
      <c r="E6" s="48">
        <v>0.20495849999999999</v>
      </c>
      <c r="F6" s="47">
        <f t="shared" si="0"/>
        <v>77374557.033589497</v>
      </c>
      <c r="G6" s="48">
        <v>0.17991587000000001</v>
      </c>
      <c r="H6" s="47">
        <f t="shared" si="1"/>
        <v>10523212.052115824</v>
      </c>
      <c r="I6" s="48">
        <v>0.14643363000000001</v>
      </c>
      <c r="J6" s="47">
        <f t="shared" si="2"/>
        <v>4537749.6781630404</v>
      </c>
    </row>
    <row r="7" spans="2:14" x14ac:dyDescent="0.25">
      <c r="B7" s="1" t="s">
        <v>10</v>
      </c>
      <c r="C7" s="46">
        <v>5.0963120000000001E-2</v>
      </c>
      <c r="D7" s="47">
        <f t="shared" si="3"/>
        <v>58977377.649354964</v>
      </c>
      <c r="E7" s="48">
        <v>4.6403449999999999E-2</v>
      </c>
      <c r="F7" s="47">
        <f t="shared" si="0"/>
        <v>17517918.937640149</v>
      </c>
      <c r="G7" s="48">
        <v>6.4319303999999994E-2</v>
      </c>
      <c r="H7" s="47">
        <f t="shared" si="1"/>
        <v>3762012.0728455</v>
      </c>
      <c r="I7" s="48">
        <v>6.4434190000000002E-2</v>
      </c>
      <c r="J7" s="47">
        <f t="shared" si="2"/>
        <v>1996714.9959691376</v>
      </c>
    </row>
    <row r="8" spans="2:14" x14ac:dyDescent="0.25">
      <c r="B8" s="1" t="s">
        <v>11</v>
      </c>
      <c r="C8" s="46">
        <v>4.2288350000000002E-2</v>
      </c>
      <c r="D8" s="47">
        <f t="shared" si="3"/>
        <v>48938447.805356108</v>
      </c>
      <c r="E8" s="48">
        <v>4.4037989999999999E-2</v>
      </c>
      <c r="F8" s="47">
        <f t="shared" si="0"/>
        <v>16624926.357773129</v>
      </c>
      <c r="G8" s="48">
        <v>4.4103759999999999E-2</v>
      </c>
      <c r="H8" s="47">
        <f t="shared" si="1"/>
        <v>2579612.4531739405</v>
      </c>
      <c r="I8" s="48">
        <v>5.419123E-2</v>
      </c>
      <c r="J8" s="47">
        <f t="shared" si="2"/>
        <v>1679301.6501179358</v>
      </c>
    </row>
    <row r="9" spans="2:14" x14ac:dyDescent="0.25">
      <c r="B9" s="1" t="s">
        <v>12</v>
      </c>
      <c r="C9" s="46">
        <v>5.6807450000000002E-2</v>
      </c>
      <c r="D9" s="47">
        <f t="shared" si="3"/>
        <v>65740763.751254827</v>
      </c>
      <c r="E9" s="48">
        <v>5.2548579999999998E-2</v>
      </c>
      <c r="F9" s="47">
        <f t="shared" si="0"/>
        <v>19837787.16298246</v>
      </c>
      <c r="G9" s="48">
        <v>5.6245490000000002E-2</v>
      </c>
      <c r="H9" s="47">
        <f t="shared" si="1"/>
        <v>3289777.7069091243</v>
      </c>
      <c r="I9" s="48">
        <v>6.6255460000000002E-2</v>
      </c>
      <c r="J9" s="47">
        <f t="shared" si="2"/>
        <v>2053153.3111044518</v>
      </c>
    </row>
    <row r="10" spans="2:14" x14ac:dyDescent="0.25">
      <c r="B10" s="1" t="s">
        <v>13</v>
      </c>
      <c r="C10" s="46">
        <v>6.3155349999999999E-2</v>
      </c>
      <c r="D10" s="47">
        <f t="shared" si="3"/>
        <v>73086909.269432291</v>
      </c>
      <c r="E10" s="48">
        <v>5.9894009999999998E-2</v>
      </c>
      <c r="F10" s="47">
        <f t="shared" si="0"/>
        <v>22610784.58671087</v>
      </c>
      <c r="G10" s="48">
        <v>7.3514990000000002E-2</v>
      </c>
      <c r="H10" s="47">
        <f t="shared" si="1"/>
        <v>4299864.3131324342</v>
      </c>
      <c r="I10" s="48">
        <v>8.6530419999999997E-2</v>
      </c>
      <c r="J10" s="47">
        <f t="shared" si="2"/>
        <v>2681442.6816183734</v>
      </c>
    </row>
    <row r="11" spans="2:14" x14ac:dyDescent="0.25">
      <c r="B11" s="1" t="s">
        <v>14</v>
      </c>
      <c r="C11" s="46">
        <v>0.21072557</v>
      </c>
      <c r="D11" s="47">
        <f t="shared" si="3"/>
        <v>243863435.40712547</v>
      </c>
      <c r="E11" s="48">
        <v>0.22507075000000001</v>
      </c>
      <c r="F11" s="47">
        <f t="shared" si="0"/>
        <v>84967198.640055254</v>
      </c>
      <c r="G11" s="48">
        <v>0.19666337</v>
      </c>
      <c r="H11" s="47">
        <f t="shared" si="1"/>
        <v>11502767.073264375</v>
      </c>
      <c r="I11" s="48">
        <v>0.16307558999999999</v>
      </c>
      <c r="J11" s="47">
        <f t="shared" si="2"/>
        <v>5053458.0481187813</v>
      </c>
    </row>
    <row r="12" spans="2:14" x14ac:dyDescent="0.25">
      <c r="B12" s="1" t="s">
        <v>15</v>
      </c>
      <c r="C12" s="46">
        <v>6.0956429999999999E-2</v>
      </c>
      <c r="D12" s="47">
        <f t="shared" si="3"/>
        <v>70542195.851950794</v>
      </c>
      <c r="E12" s="48">
        <v>4.4479070000000002E-2</v>
      </c>
      <c r="F12" s="47">
        <f t="shared" si="0"/>
        <v>16791439.918403093</v>
      </c>
      <c r="G12" s="48">
        <v>7.0717760000000005E-2</v>
      </c>
      <c r="H12" s="47">
        <f t="shared" si="1"/>
        <v>4136255.3749740608</v>
      </c>
      <c r="I12" s="48">
        <v>9.6458669999999996E-2</v>
      </c>
      <c r="J12" s="47">
        <f t="shared" si="2"/>
        <v>2989103.6556871179</v>
      </c>
    </row>
    <row r="13" spans="2:14" x14ac:dyDescent="0.25">
      <c r="B13" s="1" t="s">
        <v>16</v>
      </c>
      <c r="C13" s="46">
        <v>0.13849006</v>
      </c>
      <c r="D13" s="47">
        <f t="shared" si="3"/>
        <v>160268456.27390605</v>
      </c>
      <c r="E13" s="48">
        <v>0.14063796000000001</v>
      </c>
      <c r="F13" s="47">
        <f t="shared" si="0"/>
        <v>53092698.556574523</v>
      </c>
      <c r="G13" s="48">
        <v>0.12414039</v>
      </c>
      <c r="H13" s="47">
        <f t="shared" si="1"/>
        <v>7260925.0545955664</v>
      </c>
      <c r="I13" s="48">
        <v>0.12456178</v>
      </c>
      <c r="J13" s="47">
        <f t="shared" si="2"/>
        <v>3859975.1785598388</v>
      </c>
      <c r="K13" s="2"/>
    </row>
    <row r="14" spans="2:14" x14ac:dyDescent="0.25">
      <c r="B14" s="1" t="s">
        <v>17</v>
      </c>
      <c r="C14" s="46">
        <v>0.13458924</v>
      </c>
      <c r="D14" s="47">
        <f t="shared" si="3"/>
        <v>155754208.82825994</v>
      </c>
      <c r="E14" s="48">
        <v>0.13043010999999999</v>
      </c>
      <c r="F14" s="47">
        <f t="shared" si="0"/>
        <v>49239099.549871564</v>
      </c>
      <c r="G14" s="48">
        <v>0.13931177</v>
      </c>
      <c r="H14" s="47">
        <f t="shared" si="1"/>
        <v>8148293.4054988464</v>
      </c>
      <c r="I14" s="48">
        <v>0.14338861999999999</v>
      </c>
      <c r="J14" s="47">
        <f t="shared" si="2"/>
        <v>4443389.5701229451</v>
      </c>
    </row>
    <row r="15" spans="2:14" x14ac:dyDescent="0.25">
      <c r="B15" s="45" t="s">
        <v>18</v>
      </c>
      <c r="C15" s="49">
        <f t="shared" ref="C15:J15" si="4">SUM(C5:C14)</f>
        <v>0.99999999999999978</v>
      </c>
      <c r="D15" s="50">
        <f t="shared" si="4"/>
        <v>1157256024.54</v>
      </c>
      <c r="E15" s="49">
        <f t="shared" si="4"/>
        <v>1</v>
      </c>
      <c r="F15" s="50">
        <f>SUM(F5:F14)</f>
        <v>377513287</v>
      </c>
      <c r="G15" s="49">
        <f t="shared" si="4"/>
        <v>1.0000000039999999</v>
      </c>
      <c r="H15" s="50">
        <f t="shared" si="4"/>
        <v>58489626.813958503</v>
      </c>
      <c r="I15" s="49">
        <f t="shared" si="4"/>
        <v>0.99999999999999989</v>
      </c>
      <c r="J15" s="50">
        <f t="shared" si="4"/>
        <v>30988439.460000005</v>
      </c>
    </row>
    <row r="16" spans="2:14" x14ac:dyDescent="0.25">
      <c r="B16" s="3"/>
      <c r="C16" s="3"/>
      <c r="D16" s="32">
        <f>'2023'!G6</f>
        <v>1157256024.54</v>
      </c>
      <c r="E16" s="33"/>
      <c r="F16" s="32">
        <f>'2023'!G7</f>
        <v>377513287</v>
      </c>
      <c r="G16" s="33"/>
      <c r="H16" s="32">
        <f>'2023'!G8</f>
        <v>58489626.579999998</v>
      </c>
      <c r="I16" s="33"/>
      <c r="J16" s="32">
        <f>'2023'!G9</f>
        <v>30988439.460000001</v>
      </c>
      <c r="K16" s="10"/>
      <c r="L16" s="10"/>
      <c r="M16" s="10"/>
      <c r="N16" s="10"/>
    </row>
    <row r="17" spans="2:11" hidden="1" x14ac:dyDescent="0.25">
      <c r="B17" s="57" t="s">
        <v>19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idden="1" x14ac:dyDescent="0.25">
      <c r="B18" s="57" t="s">
        <v>20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hidden="1" x14ac:dyDescent="0.25">
      <c r="B19" s="5"/>
      <c r="C19" s="3"/>
      <c r="D19" s="4"/>
      <c r="E19" s="3"/>
      <c r="F19" s="4"/>
      <c r="G19" s="3"/>
      <c r="H19" s="4"/>
    </row>
    <row r="20" spans="2:11" ht="29.25" customHeight="1" x14ac:dyDescent="0.25">
      <c r="B20" s="59" t="s">
        <v>1</v>
      </c>
      <c r="C20" s="59" t="s">
        <v>21</v>
      </c>
      <c r="D20" s="59"/>
      <c r="E20" s="59" t="s">
        <v>22</v>
      </c>
      <c r="F20" s="59"/>
      <c r="G20" s="59" t="s">
        <v>23</v>
      </c>
      <c r="H20" s="59"/>
      <c r="I20" s="60" t="s">
        <v>38</v>
      </c>
      <c r="J20" s="61"/>
    </row>
    <row r="21" spans="2:11" x14ac:dyDescent="0.25">
      <c r="B21" s="59"/>
      <c r="C21" s="43" t="s">
        <v>6</v>
      </c>
      <c r="D21" s="44" t="s">
        <v>7</v>
      </c>
      <c r="E21" s="43" t="s">
        <v>6</v>
      </c>
      <c r="F21" s="44" t="s">
        <v>7</v>
      </c>
      <c r="G21" s="43" t="s">
        <v>6</v>
      </c>
      <c r="H21" s="44" t="s">
        <v>7</v>
      </c>
      <c r="I21" s="43" t="s">
        <v>6</v>
      </c>
      <c r="J21" s="44" t="s">
        <v>7</v>
      </c>
    </row>
    <row r="22" spans="2:11" x14ac:dyDescent="0.25">
      <c r="B22" s="1" t="s">
        <v>8</v>
      </c>
      <c r="C22" s="48">
        <v>6.7311599999999999E-2</v>
      </c>
      <c r="D22" s="47">
        <f t="shared" ref="D22:D31" si="5">$D$33*C22</f>
        <v>3634263.5134761599</v>
      </c>
      <c r="E22" s="48">
        <v>5.1791579999999997E-2</v>
      </c>
      <c r="F22" s="47">
        <f t="shared" ref="F22:F31" si="6">$F$33*E22</f>
        <v>197921.191503888</v>
      </c>
      <c r="G22" s="48">
        <v>5.1791579999999997E-2</v>
      </c>
      <c r="H22" s="47">
        <f t="shared" ref="H22:H31" si="7">$H$33*G22</f>
        <v>946319.60114535585</v>
      </c>
      <c r="I22" s="51">
        <f>J22/$J$33</f>
        <v>2.6116839409391357E-2</v>
      </c>
      <c r="J22" s="52">
        <v>3000000</v>
      </c>
    </row>
    <row r="23" spans="2:11" x14ac:dyDescent="0.25">
      <c r="B23" s="1" t="s">
        <v>9</v>
      </c>
      <c r="C23" s="48">
        <v>0.17126511</v>
      </c>
      <c r="D23" s="47">
        <f t="shared" si="5"/>
        <v>9246883.7526441365</v>
      </c>
      <c r="E23" s="48">
        <v>0.15859994999999999</v>
      </c>
      <c r="F23" s="47">
        <f t="shared" si="6"/>
        <v>606088.69388531998</v>
      </c>
      <c r="G23" s="48">
        <v>0.15859994999999999</v>
      </c>
      <c r="H23" s="47">
        <f t="shared" si="7"/>
        <v>2897888.8349355897</v>
      </c>
      <c r="I23" s="51">
        <f t="shared" ref="I23:I30" si="8">J23/$J$33</f>
        <v>0.24691685269763924</v>
      </c>
      <c r="J23" s="52">
        <v>28362948</v>
      </c>
    </row>
    <row r="24" spans="2:11" x14ac:dyDescent="0.25">
      <c r="B24" s="1" t="s">
        <v>10</v>
      </c>
      <c r="C24" s="48">
        <v>7.074134E-2</v>
      </c>
      <c r="D24" s="47">
        <f t="shared" si="5"/>
        <v>3819440.7926183841</v>
      </c>
      <c r="E24" s="48">
        <v>5.2905849999999997E-2</v>
      </c>
      <c r="F24" s="47">
        <f t="shared" si="6"/>
        <v>202179.36717755999</v>
      </c>
      <c r="G24" s="48">
        <v>5.2905849999999997E-2</v>
      </c>
      <c r="H24" s="47">
        <f t="shared" si="7"/>
        <v>966679.19515596994</v>
      </c>
      <c r="I24" s="51">
        <f t="shared" si="8"/>
        <v>4.9188769964506426E-2</v>
      </c>
      <c r="J24" s="52">
        <v>5650236.1399999997</v>
      </c>
    </row>
    <row r="25" spans="2:11" x14ac:dyDescent="0.25">
      <c r="B25" s="1" t="s">
        <v>11</v>
      </c>
      <c r="C25" s="48">
        <v>2.5752819999999999E-2</v>
      </c>
      <c r="D25" s="47">
        <f t="shared" si="5"/>
        <v>1390436.9246180321</v>
      </c>
      <c r="E25" s="48">
        <v>4.3334589999999999E-2</v>
      </c>
      <c r="F25" s="47">
        <f t="shared" si="6"/>
        <v>165602.85834362402</v>
      </c>
      <c r="G25" s="48">
        <v>4.3334589999999999E-2</v>
      </c>
      <c r="H25" s="47">
        <f t="shared" si="7"/>
        <v>791796.11675483792</v>
      </c>
      <c r="I25" s="51">
        <f t="shared" si="8"/>
        <v>3.306895053668233E-2</v>
      </c>
      <c r="J25" s="52">
        <v>3798578</v>
      </c>
    </row>
    <row r="26" spans="2:11" x14ac:dyDescent="0.25">
      <c r="B26" s="1" t="s">
        <v>12</v>
      </c>
      <c r="C26" s="48">
        <v>8.9415309999999998E-2</v>
      </c>
      <c r="D26" s="47">
        <f t="shared" si="5"/>
        <v>4827679.013411656</v>
      </c>
      <c r="E26" s="48">
        <v>5.9234059999999998E-2</v>
      </c>
      <c r="F26" s="47">
        <f t="shared" si="6"/>
        <v>226362.58119201599</v>
      </c>
      <c r="G26" s="48">
        <v>5.9234059999999998E-2</v>
      </c>
      <c r="H26" s="47">
        <f t="shared" si="7"/>
        <v>1082306.275140092</v>
      </c>
      <c r="I26" s="51">
        <f t="shared" si="8"/>
        <v>4.7880872250550821E-2</v>
      </c>
      <c r="J26" s="52">
        <v>5500000</v>
      </c>
    </row>
    <row r="27" spans="2:11" x14ac:dyDescent="0.25">
      <c r="B27" s="1" t="s">
        <v>13</v>
      </c>
      <c r="C27" s="48">
        <v>1.013318E-2</v>
      </c>
      <c r="D27" s="47">
        <f t="shared" si="5"/>
        <v>547106.98229556798</v>
      </c>
      <c r="E27" s="48">
        <v>9.8076010000000005E-2</v>
      </c>
      <c r="F27" s="47">
        <f t="shared" si="6"/>
        <v>374796.84452853602</v>
      </c>
      <c r="G27" s="48">
        <v>9.8076010000000005E-2</v>
      </c>
      <c r="H27" s="47">
        <f t="shared" si="7"/>
        <v>1792014.274620082</v>
      </c>
      <c r="I27" s="51">
        <f t="shared" si="8"/>
        <v>3.0421815597928888E-2</v>
      </c>
      <c r="J27" s="52">
        <v>3494505.8</v>
      </c>
    </row>
    <row r="28" spans="2:11" x14ac:dyDescent="0.25">
      <c r="B28" s="1" t="s">
        <v>14</v>
      </c>
      <c r="C28" s="48">
        <v>0.21664865999999999</v>
      </c>
      <c r="D28" s="47">
        <f t="shared" si="5"/>
        <v>11697215.937245617</v>
      </c>
      <c r="E28" s="48">
        <v>0.18155639000000001</v>
      </c>
      <c r="F28" s="47">
        <f t="shared" si="6"/>
        <v>693816.5824241041</v>
      </c>
      <c r="G28" s="48">
        <v>0.18155639000000001</v>
      </c>
      <c r="H28" s="47">
        <f t="shared" si="7"/>
        <v>3317341.7487975983</v>
      </c>
      <c r="I28" s="51">
        <f t="shared" si="8"/>
        <v>0.46509283940075535</v>
      </c>
      <c r="J28" s="52">
        <v>53424478.219999999</v>
      </c>
    </row>
    <row r="29" spans="2:11" x14ac:dyDescent="0.25">
      <c r="B29" s="1" t="s">
        <v>15</v>
      </c>
      <c r="C29" s="48">
        <v>3.8244750000000001E-2</v>
      </c>
      <c r="D29" s="47">
        <f t="shared" si="5"/>
        <v>2064896.6821026001</v>
      </c>
      <c r="E29" s="48">
        <v>8.9434749999999993E-2</v>
      </c>
      <c r="F29" s="47">
        <f t="shared" si="6"/>
        <v>341774.32474259997</v>
      </c>
      <c r="G29" s="48">
        <v>8.9434749999999993E-2</v>
      </c>
      <c r="H29" s="47">
        <f t="shared" si="7"/>
        <v>1634123.8662449499</v>
      </c>
      <c r="I29" s="51">
        <f t="shared" si="8"/>
        <v>2.2878968550598202E-2</v>
      </c>
      <c r="J29" s="52">
        <v>2628070.9</v>
      </c>
    </row>
    <row r="30" spans="2:11" x14ac:dyDescent="0.25">
      <c r="B30" s="1" t="s">
        <v>16</v>
      </c>
      <c r="C30" s="48">
        <v>0.12818002000000001</v>
      </c>
      <c r="D30" s="47">
        <f t="shared" si="5"/>
        <v>6920649.1874007527</v>
      </c>
      <c r="E30" s="48">
        <v>0.12376175</v>
      </c>
      <c r="F30" s="47">
        <f t="shared" si="6"/>
        <v>472954.73554980004</v>
      </c>
      <c r="G30" s="48">
        <v>0.12376175</v>
      </c>
      <c r="H30" s="47">
        <f>$H$33*G30</f>
        <v>2261336.1070863497</v>
      </c>
      <c r="I30" s="51">
        <f t="shared" si="8"/>
        <v>7.8350518228174071E-2</v>
      </c>
      <c r="J30" s="52">
        <v>9000000</v>
      </c>
    </row>
    <row r="31" spans="2:11" x14ac:dyDescent="0.25">
      <c r="B31" s="1" t="s">
        <v>17</v>
      </c>
      <c r="C31" s="48">
        <v>0.18230721</v>
      </c>
      <c r="D31" s="47">
        <f t="shared" si="5"/>
        <v>9843064.8141870964</v>
      </c>
      <c r="E31" s="48">
        <v>0.14130507</v>
      </c>
      <c r="F31" s="47">
        <f t="shared" si="6"/>
        <v>539996.42065255204</v>
      </c>
      <c r="G31" s="48">
        <v>0.14130507</v>
      </c>
      <c r="H31" s="47">
        <f t="shared" si="7"/>
        <v>2581882.1801191741</v>
      </c>
      <c r="I31" s="51">
        <f>J31/$J$33</f>
        <v>8.3573886110052339E-5</v>
      </c>
      <c r="J31" s="52">
        <v>9600</v>
      </c>
    </row>
    <row r="32" spans="2:11" x14ac:dyDescent="0.25">
      <c r="B32" s="45" t="s">
        <v>24</v>
      </c>
      <c r="C32" s="49">
        <f t="shared" ref="C32:H32" si="9">SUM(C22:C31)</f>
        <v>1.0000000000000002</v>
      </c>
      <c r="D32" s="50">
        <f>SUM(D22:D31)</f>
        <v>53991637.600000001</v>
      </c>
      <c r="E32" s="49">
        <f t="shared" si="9"/>
        <v>1</v>
      </c>
      <c r="F32" s="50">
        <f t="shared" si="9"/>
        <v>3821493.6</v>
      </c>
      <c r="G32" s="49">
        <f t="shared" si="9"/>
        <v>1</v>
      </c>
      <c r="H32" s="50">
        <f t="shared" si="9"/>
        <v>18271688.199999999</v>
      </c>
      <c r="I32" s="49">
        <f>SUM(I22:I31)</f>
        <v>1.0000000005223368</v>
      </c>
      <c r="J32" s="50">
        <f>SUM(J22:J31)</f>
        <v>114868417.06</v>
      </c>
    </row>
    <row r="33" spans="2:10" x14ac:dyDescent="0.25">
      <c r="B33" s="39"/>
      <c r="C33" s="39"/>
      <c r="D33" s="40">
        <f>'2023'!G12</f>
        <v>53991637.600000001</v>
      </c>
      <c r="E33" s="41"/>
      <c r="F33" s="40">
        <f>'2023'!G10</f>
        <v>3821493.6</v>
      </c>
      <c r="G33" s="41"/>
      <c r="H33" s="42">
        <f>'2023'!G11</f>
        <v>18271688.199999999</v>
      </c>
      <c r="I33" s="41"/>
      <c r="J33" s="42">
        <v>114868417</v>
      </c>
    </row>
    <row r="34" spans="2:10" x14ac:dyDescent="0.25">
      <c r="D34" s="6"/>
      <c r="F34" s="7"/>
      <c r="H34" s="8"/>
    </row>
    <row r="35" spans="2:10" ht="25.5" customHeight="1" x14ac:dyDescent="0.25">
      <c r="B35" s="59" t="s">
        <v>1</v>
      </c>
      <c r="C35" s="59" t="s">
        <v>42</v>
      </c>
      <c r="D35" s="59"/>
      <c r="E35" s="59" t="s">
        <v>25</v>
      </c>
      <c r="F35" s="59"/>
      <c r="H35" s="9"/>
      <c r="J35" s="7"/>
    </row>
    <row r="36" spans="2:10" x14ac:dyDescent="0.25">
      <c r="B36" s="59"/>
      <c r="C36" s="43" t="s">
        <v>6</v>
      </c>
      <c r="D36" s="44" t="s">
        <v>7</v>
      </c>
      <c r="E36" s="43" t="s">
        <v>6</v>
      </c>
      <c r="F36" s="44" t="s">
        <v>7</v>
      </c>
      <c r="H36" s="9"/>
      <c r="J36" s="7"/>
    </row>
    <row r="37" spans="2:10" x14ac:dyDescent="0.25">
      <c r="B37" s="1" t="s">
        <v>8</v>
      </c>
      <c r="C37" s="48">
        <v>1.2290880000000001E-2</v>
      </c>
      <c r="D37" s="52">
        <f>$D$48*C37</f>
        <v>131369.17021831681</v>
      </c>
      <c r="E37" s="53">
        <f t="shared" ref="E37:E46" si="10">F37/$F$48</f>
        <v>5.0816483441220396E-2</v>
      </c>
      <c r="F37" s="47">
        <f>D5+F5+H5+J5+D22+F22+H22+J22+D37</f>
        <v>92785256.067808241</v>
      </c>
      <c r="G37" s="37">
        <f>D5+F5+H5+J5+D22+F22+H22+J22+D37-F37</f>
        <v>0</v>
      </c>
      <c r="H37" s="24"/>
      <c r="J37" s="7"/>
    </row>
    <row r="38" spans="2:10" x14ac:dyDescent="0.25">
      <c r="B38" s="1" t="s">
        <v>9</v>
      </c>
      <c r="C38" s="48">
        <v>0.30294736999999999</v>
      </c>
      <c r="D38" s="52">
        <f t="shared" ref="D38:D46" si="11">$D$48*C38</f>
        <v>3238006.1164637031</v>
      </c>
      <c r="E38" s="53">
        <f t="shared" si="10"/>
        <v>0.19504697353381767</v>
      </c>
      <c r="F38" s="47">
        <f t="shared" ref="F38:F46" si="12">D6+F6+H6+J6+D23+F23+H23+J23+D38</f>
        <v>356134115.52807879</v>
      </c>
      <c r="G38" s="37">
        <f t="shared" ref="G38:G46" si="13">D6+F6+H6+J6+D23+F23+H23+J23+D38-F38</f>
        <v>0</v>
      </c>
      <c r="H38" s="24"/>
      <c r="J38" s="7"/>
    </row>
    <row r="39" spans="2:10" x14ac:dyDescent="0.25">
      <c r="B39" s="1" t="s">
        <v>10</v>
      </c>
      <c r="C39" s="48">
        <v>1.9073779999999999E-2</v>
      </c>
      <c r="D39" s="52">
        <f>$D$48*C39</f>
        <v>203867.14796066078</v>
      </c>
      <c r="E39" s="53">
        <f t="shared" si="10"/>
        <v>5.098690466498778E-2</v>
      </c>
      <c r="F39" s="47">
        <f t="shared" si="12"/>
        <v>93096426.298722312</v>
      </c>
      <c r="G39" s="37">
        <f t="shared" si="13"/>
        <v>0</v>
      </c>
      <c r="H39" s="24"/>
      <c r="J39" s="7"/>
    </row>
    <row r="40" spans="2:10" x14ac:dyDescent="0.25">
      <c r="B40" s="1" t="s">
        <v>11</v>
      </c>
      <c r="C40" s="48">
        <v>5.6165900000000003E-3</v>
      </c>
      <c r="D40" s="52">
        <f t="shared" si="11"/>
        <v>60032.053665522399</v>
      </c>
      <c r="E40" s="53">
        <f t="shared" si="10"/>
        <v>4.1639297850448197E-2</v>
      </c>
      <c r="F40" s="47">
        <f t="shared" si="12"/>
        <v>76028734.21980314</v>
      </c>
      <c r="G40" s="37">
        <f t="shared" si="13"/>
        <v>0</v>
      </c>
      <c r="H40" s="24"/>
      <c r="J40" s="7"/>
    </row>
    <row r="41" spans="2:10" x14ac:dyDescent="0.25">
      <c r="B41" s="1" t="s">
        <v>12</v>
      </c>
      <c r="C41" s="48">
        <v>4.4923739999999997E-2</v>
      </c>
      <c r="D41" s="52">
        <f t="shared" si="11"/>
        <v>480160.44798284635</v>
      </c>
      <c r="E41" s="53">
        <f t="shared" si="10"/>
        <v>5.6431684809147648E-2</v>
      </c>
      <c r="F41" s="47">
        <f t="shared" si="12"/>
        <v>103037990.24997747</v>
      </c>
      <c r="G41" s="37">
        <f t="shared" si="13"/>
        <v>0</v>
      </c>
      <c r="H41" s="24"/>
      <c r="J41" s="7"/>
    </row>
    <row r="42" spans="2:10" x14ac:dyDescent="0.25">
      <c r="B42" s="1" t="s">
        <v>13</v>
      </c>
      <c r="C42" s="48">
        <v>5.0571999999999998E-4</v>
      </c>
      <c r="D42" s="52">
        <f t="shared" si="11"/>
        <v>5405.3100154591993</v>
      </c>
      <c r="E42" s="53">
        <f t="shared" si="10"/>
        <v>5.9638254289962347E-2</v>
      </c>
      <c r="F42" s="47">
        <f t="shared" si="12"/>
        <v>108892830.06235363</v>
      </c>
      <c r="G42" s="37">
        <f t="shared" si="13"/>
        <v>0</v>
      </c>
      <c r="H42" s="24"/>
      <c r="J42" s="7"/>
    </row>
    <row r="43" spans="2:10" x14ac:dyDescent="0.25">
      <c r="B43" s="1" t="s">
        <v>14</v>
      </c>
      <c r="C43" s="48">
        <v>0.36376610999999998</v>
      </c>
      <c r="D43" s="52">
        <f t="shared" si="11"/>
        <v>3888057.8139437493</v>
      </c>
      <c r="E43" s="53">
        <f t="shared" si="10"/>
        <v>0.22915291060318144</v>
      </c>
      <c r="F43" s="47">
        <f t="shared" si="12"/>
        <v>418407769.47097492</v>
      </c>
      <c r="G43" s="37">
        <f t="shared" si="13"/>
        <v>0</v>
      </c>
      <c r="H43" s="24"/>
      <c r="J43" s="7"/>
    </row>
    <row r="44" spans="2:10" x14ac:dyDescent="0.25">
      <c r="B44" s="1" t="s">
        <v>15</v>
      </c>
      <c r="C44" s="48">
        <v>2.1950699999999999E-3</v>
      </c>
      <c r="D44" s="52">
        <f t="shared" si="11"/>
        <v>23461.666249375197</v>
      </c>
      <c r="E44" s="53">
        <f t="shared" si="10"/>
        <v>5.5398397434265431E-2</v>
      </c>
      <c r="F44" s="47">
        <f t="shared" si="12"/>
        <v>101151322.24035461</v>
      </c>
      <c r="G44" s="37">
        <f t="shared" si="13"/>
        <v>0</v>
      </c>
      <c r="H44" s="24"/>
      <c r="J44" s="7"/>
    </row>
    <row r="45" spans="2:10" x14ac:dyDescent="0.25">
      <c r="B45" s="1" t="s">
        <v>16</v>
      </c>
      <c r="C45" s="48">
        <v>5.2862689999999997E-2</v>
      </c>
      <c r="D45" s="52">
        <f t="shared" si="11"/>
        <v>565014.68737861828</v>
      </c>
      <c r="E45" s="53">
        <f t="shared" si="10"/>
        <v>0.13347033429083333</v>
      </c>
      <c r="F45" s="47">
        <f t="shared" si="12"/>
        <v>243702009.78105152</v>
      </c>
      <c r="G45" s="37">
        <f t="shared" si="13"/>
        <v>0</v>
      </c>
      <c r="H45" s="24"/>
      <c r="J45" s="7"/>
    </row>
    <row r="46" spans="2:10" x14ac:dyDescent="0.25">
      <c r="B46" s="1" t="s">
        <v>17</v>
      </c>
      <c r="C46" s="48">
        <v>0.19581804999999999</v>
      </c>
      <c r="D46" s="52">
        <f t="shared" si="11"/>
        <v>2092970.9461217478</v>
      </c>
      <c r="E46" s="53">
        <f t="shared" si="10"/>
        <v>0.1274187592431307</v>
      </c>
      <c r="F46" s="47">
        <f t="shared" si="12"/>
        <v>232652505.71483389</v>
      </c>
      <c r="G46" s="37">
        <f t="shared" si="13"/>
        <v>0</v>
      </c>
      <c r="H46" s="24"/>
      <c r="J46" s="7"/>
    </row>
    <row r="47" spans="2:10" x14ac:dyDescent="0.25">
      <c r="B47" s="45" t="s">
        <v>24</v>
      </c>
      <c r="C47" s="49">
        <f t="shared" ref="C47:F47" si="14">SUM(C37:C46)</f>
        <v>0.99999999999999978</v>
      </c>
      <c r="D47" s="50">
        <f t="shared" si="14"/>
        <v>10688345.359999999</v>
      </c>
      <c r="E47" s="49">
        <f t="shared" si="14"/>
        <v>1.0000000001609948</v>
      </c>
      <c r="F47" s="50">
        <f t="shared" si="14"/>
        <v>1825888959.6339586</v>
      </c>
      <c r="G47" s="24"/>
      <c r="H47" s="24"/>
      <c r="J47" s="7"/>
    </row>
    <row r="48" spans="2:10" x14ac:dyDescent="0.25">
      <c r="D48" s="35">
        <f>'2023'!G13</f>
        <v>10688345.359999999</v>
      </c>
      <c r="E48" s="34"/>
      <c r="F48" s="36">
        <f>'2023'!G15</f>
        <v>1825888959.3399997</v>
      </c>
      <c r="J48" s="7"/>
    </row>
    <row r="49" spans="3:10" x14ac:dyDescent="0.25">
      <c r="C49" s="25"/>
      <c r="D49" s="11"/>
      <c r="F49" s="26"/>
      <c r="J49" s="7"/>
    </row>
    <row r="50" spans="3:10" x14ac:dyDescent="0.25">
      <c r="C50" s="25"/>
      <c r="D50" s="11"/>
      <c r="F50" s="7"/>
      <c r="H50" s="7"/>
      <c r="J50" s="7"/>
    </row>
    <row r="51" spans="3:10" x14ac:dyDescent="0.25">
      <c r="C51" s="25"/>
      <c r="D51" s="11"/>
      <c r="J51" s="7"/>
    </row>
    <row r="52" spans="3:10" x14ac:dyDescent="0.25">
      <c r="C52" s="25"/>
      <c r="D52" s="11"/>
      <c r="J52" s="7"/>
    </row>
    <row r="53" spans="3:10" x14ac:dyDescent="0.25">
      <c r="C53" s="25"/>
      <c r="J53" s="7"/>
    </row>
    <row r="54" spans="3:10" x14ac:dyDescent="0.25">
      <c r="C54" s="25"/>
      <c r="J54" s="7"/>
    </row>
    <row r="55" spans="3:10" x14ac:dyDescent="0.25">
      <c r="C55" s="25"/>
    </row>
    <row r="56" spans="3:10" x14ac:dyDescent="0.25">
      <c r="C56" s="25"/>
    </row>
    <row r="57" spans="3:10" x14ac:dyDescent="0.25">
      <c r="C57" s="25"/>
    </row>
    <row r="58" spans="3:10" x14ac:dyDescent="0.25">
      <c r="C58" s="25"/>
    </row>
    <row r="59" spans="3:10" x14ac:dyDescent="0.25">
      <c r="C59" s="25"/>
    </row>
  </sheetData>
  <mergeCells count="17">
    <mergeCell ref="B35:B36"/>
    <mergeCell ref="E35:F35"/>
    <mergeCell ref="C35:D35"/>
    <mergeCell ref="B17:K17"/>
    <mergeCell ref="B18:K18"/>
    <mergeCell ref="B20:B21"/>
    <mergeCell ref="C20:D20"/>
    <mergeCell ref="E20:F20"/>
    <mergeCell ref="G20:H20"/>
    <mergeCell ref="I20:J20"/>
    <mergeCell ref="B1:J1"/>
    <mergeCell ref="B2:J2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MONTO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fpedroza</dc:creator>
  <cp:lastModifiedBy>dpicf02</cp:lastModifiedBy>
  <cp:revision>3</cp:revision>
  <cp:lastPrinted>2022-02-14T19:12:44Z</cp:lastPrinted>
  <dcterms:created xsi:type="dcterms:W3CDTF">2019-02-14T16:20:17Z</dcterms:created>
  <dcterms:modified xsi:type="dcterms:W3CDTF">2023-02-15T16:47:00Z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