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C:\Respaldo\Desktop\CONTROL INTERNO Y MAS\"/>
    </mc:Choice>
  </mc:AlternateContent>
  <xr:revisionPtr revIDLastSave="0" documentId="13_ncr:1_{F08543B5-99DF-4DC4-8148-C158A582D758}" xr6:coauthVersionLast="47" xr6:coauthVersionMax="47" xr10:uidLastSave="{00000000-0000-0000-0000-000000000000}"/>
  <bookViews>
    <workbookView xWindow="330" yWindow="1275" windowWidth="23430" windowHeight="9645" activeTab="3" xr2:uid="{00000000-000D-0000-FFFF-FFFF00000000}"/>
  </bookViews>
  <sheets>
    <sheet name="Información General" sheetId="14" r:id="rId1"/>
    <sheet name="Matriz_V8" sheetId="10" r:id="rId2"/>
    <sheet name=" Mapa de Riesgos" sheetId="15" r:id="rId3"/>
    <sheet name="PTAR 2025" sheetId="17" r:id="rId4"/>
  </sheets>
  <definedNames>
    <definedName name="_xlnm._FilterDatabase" localSheetId="0" hidden="1">'Información General'!$M$114:$M$117</definedName>
    <definedName name="_xlnm._FilterDatabase" localSheetId="1" hidden="1">Matriz_V8!$AG$53:$AG$77</definedName>
    <definedName name="_xlnm.Print_Area" localSheetId="2">' Mapa de Riesgos'!$A$7:$N$96</definedName>
    <definedName name="_xlnm.Print_Area" localSheetId="1">Matriz_V8!$A$28:$AR$527</definedName>
    <definedName name="_xlnm.Print_Area" localSheetId="3">'PTAR 2025'!$A$1:$P$412</definedName>
    <definedName name="_xlnm.Print_Titles" localSheetId="1">Matriz_V8!$A:$A,Matriz_V8!$16:$27</definedName>
    <definedName name="_xlnm.Print_Titles" localSheetId="3">'PTAR 2025'!$1:$12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3" i="17" l="1"/>
  <c r="B118" i="17"/>
  <c r="B63" i="17"/>
  <c r="B68" i="17"/>
  <c r="B58" i="17"/>
  <c r="C22" i="10"/>
  <c r="P28" i="10"/>
  <c r="R28" i="10"/>
  <c r="Z28" i="10"/>
  <c r="AA28" i="10" s="1"/>
  <c r="R33" i="10"/>
  <c r="R38" i="10"/>
  <c r="R43" i="10"/>
  <c r="R48" i="10"/>
  <c r="AD28" i="10"/>
  <c r="AE28" i="10"/>
  <c r="AI28" i="10"/>
  <c r="Z29" i="10"/>
  <c r="AB29" i="10" s="1"/>
  <c r="Z30" i="10"/>
  <c r="AA30" i="10" s="1"/>
  <c r="Z31" i="10"/>
  <c r="Z32" i="10"/>
  <c r="Z33" i="10"/>
  <c r="AB33" i="10" s="1"/>
  <c r="Z34" i="10"/>
  <c r="AA34" i="10" s="1"/>
  <c r="Z35" i="10"/>
  <c r="AA35" i="10" s="1"/>
  <c r="Z36" i="10"/>
  <c r="Z37" i="10"/>
  <c r="Z38" i="10"/>
  <c r="AB38" i="10" s="1"/>
  <c r="Z39" i="10"/>
  <c r="AA39" i="10" s="1"/>
  <c r="Z40" i="10"/>
  <c r="AB40" i="10" s="1"/>
  <c r="Z41" i="10"/>
  <c r="Z42" i="10"/>
  <c r="AB42" i="10" s="1"/>
  <c r="Z43" i="10"/>
  <c r="Z44" i="10"/>
  <c r="Z45" i="10"/>
  <c r="Z46" i="10"/>
  <c r="AA46" i="10" s="1"/>
  <c r="Z47" i="10"/>
  <c r="AB47" i="10" s="1"/>
  <c r="Z48" i="10"/>
  <c r="AB48" i="10" s="1"/>
  <c r="Z49" i="10"/>
  <c r="Z50" i="10"/>
  <c r="AA50" i="10" s="1"/>
  <c r="Z51" i="10"/>
  <c r="AA51" i="10" s="1"/>
  <c r="Z52" i="10"/>
  <c r="AA52" i="10" s="1"/>
  <c r="I20" i="17"/>
  <c r="R2003" i="10"/>
  <c r="R2008" i="10"/>
  <c r="R2013" i="10"/>
  <c r="R2018" i="10"/>
  <c r="R2023" i="10"/>
  <c r="AI1978" i="10"/>
  <c r="R1978" i="10"/>
  <c r="R1983" i="10"/>
  <c r="R1988" i="10"/>
  <c r="R1993" i="10"/>
  <c r="R1998" i="10"/>
  <c r="AJ1978" i="10"/>
  <c r="AK1978" i="10"/>
  <c r="R1953" i="10"/>
  <c r="R1958" i="10"/>
  <c r="R1963" i="10"/>
  <c r="R1968" i="10"/>
  <c r="R1973" i="10"/>
  <c r="R1928" i="10"/>
  <c r="R1933" i="10"/>
  <c r="R1938" i="10"/>
  <c r="R1943" i="10"/>
  <c r="R1948" i="10"/>
  <c r="AI1903" i="10"/>
  <c r="R1903" i="10"/>
  <c r="R1908" i="10"/>
  <c r="R1913" i="10"/>
  <c r="R1918" i="10"/>
  <c r="R1923" i="10"/>
  <c r="AJ1903" i="10"/>
  <c r="AK1903" i="10"/>
  <c r="R1878" i="10"/>
  <c r="R1883" i="10"/>
  <c r="R1888" i="10"/>
  <c r="R1893" i="10"/>
  <c r="R1898" i="10"/>
  <c r="R1853" i="10"/>
  <c r="R1858" i="10"/>
  <c r="R1863" i="10"/>
  <c r="R1868" i="10"/>
  <c r="R1873" i="10"/>
  <c r="AI1828" i="10"/>
  <c r="R1828" i="10"/>
  <c r="R1833" i="10"/>
  <c r="R1838" i="10"/>
  <c r="R1843" i="10"/>
  <c r="R1848" i="10"/>
  <c r="AJ1828" i="10"/>
  <c r="AK1828" i="10"/>
  <c r="R1803" i="10"/>
  <c r="R1808" i="10"/>
  <c r="R1813" i="10"/>
  <c r="R1818" i="10"/>
  <c r="R1823" i="10"/>
  <c r="R1778" i="10"/>
  <c r="AC1778" i="10" s="1"/>
  <c r="AL1778" i="10" s="1"/>
  <c r="R1783" i="10"/>
  <c r="R1788" i="10"/>
  <c r="R1793" i="10"/>
  <c r="R1798" i="10"/>
  <c r="R1753" i="10"/>
  <c r="R1758" i="10"/>
  <c r="R1763" i="10"/>
  <c r="R1768" i="10"/>
  <c r="R1773" i="10"/>
  <c r="R1728" i="10"/>
  <c r="R1733" i="10"/>
  <c r="R1738" i="10"/>
  <c r="R1743" i="10"/>
  <c r="R1748" i="10"/>
  <c r="R1703" i="10"/>
  <c r="R1708" i="10"/>
  <c r="R1713" i="10"/>
  <c r="R1718" i="10"/>
  <c r="R1723" i="10"/>
  <c r="R1678" i="10"/>
  <c r="R1683" i="10"/>
  <c r="R1688" i="10"/>
  <c r="R1693" i="10"/>
  <c r="R1698" i="10"/>
  <c r="R1653" i="10"/>
  <c r="R1658" i="10"/>
  <c r="R1663" i="10"/>
  <c r="R1668" i="10"/>
  <c r="R1673" i="10"/>
  <c r="R1628" i="10"/>
  <c r="R1633" i="10"/>
  <c r="R1638" i="10"/>
  <c r="R1643" i="10"/>
  <c r="R1648" i="10"/>
  <c r="R1603" i="10"/>
  <c r="R1608" i="10"/>
  <c r="R1613" i="10"/>
  <c r="R1618" i="10"/>
  <c r="R1623" i="10"/>
  <c r="R1578" i="10"/>
  <c r="R1583" i="10"/>
  <c r="R1588" i="10"/>
  <c r="R1593" i="10"/>
  <c r="R1598" i="10"/>
  <c r="R1553" i="10"/>
  <c r="R1558" i="10"/>
  <c r="R1563" i="10"/>
  <c r="R1568" i="10"/>
  <c r="R1573" i="10"/>
  <c r="R1528" i="10"/>
  <c r="R1533" i="10"/>
  <c r="R1538" i="10"/>
  <c r="R1543" i="10"/>
  <c r="R1548" i="10"/>
  <c r="R1503" i="10"/>
  <c r="R1508" i="10"/>
  <c r="R1513" i="10"/>
  <c r="R1518" i="10"/>
  <c r="R1523" i="10"/>
  <c r="R1478" i="10"/>
  <c r="R1483" i="10"/>
  <c r="R1488" i="10"/>
  <c r="R1493" i="10"/>
  <c r="R1498" i="10"/>
  <c r="R1453" i="10"/>
  <c r="R1458" i="10"/>
  <c r="R1463" i="10"/>
  <c r="R1468" i="10"/>
  <c r="R1473" i="10"/>
  <c r="R1428" i="10"/>
  <c r="R1433" i="10"/>
  <c r="R1438" i="10"/>
  <c r="R1443" i="10"/>
  <c r="R1448" i="10"/>
  <c r="R1403" i="10"/>
  <c r="R1408" i="10"/>
  <c r="R1413" i="10"/>
  <c r="R1418" i="10"/>
  <c r="R1423" i="10"/>
  <c r="R1378" i="10"/>
  <c r="R1383" i="10"/>
  <c r="R1388" i="10"/>
  <c r="R1393" i="10"/>
  <c r="R1398" i="10"/>
  <c r="R1353" i="10"/>
  <c r="R1358" i="10"/>
  <c r="R1363" i="10"/>
  <c r="R1368" i="10"/>
  <c r="R1373" i="10"/>
  <c r="R1328" i="10"/>
  <c r="R1333" i="10"/>
  <c r="R1338" i="10"/>
  <c r="R1343" i="10"/>
  <c r="R1348" i="10"/>
  <c r="R1303" i="10"/>
  <c r="R1308" i="10"/>
  <c r="R1313" i="10"/>
  <c r="R1318" i="10"/>
  <c r="R1323" i="10"/>
  <c r="R1278" i="10"/>
  <c r="R1283" i="10"/>
  <c r="R1288" i="10"/>
  <c r="R1293" i="10"/>
  <c r="R1298" i="10"/>
  <c r="R1253" i="10"/>
  <c r="R1258" i="10"/>
  <c r="R1263" i="10"/>
  <c r="R1268" i="10"/>
  <c r="R1273" i="10"/>
  <c r="R1228" i="10"/>
  <c r="R1233" i="10"/>
  <c r="R1238" i="10"/>
  <c r="R1243" i="10"/>
  <c r="R1248" i="10"/>
  <c r="R1203" i="10"/>
  <c r="R1208" i="10"/>
  <c r="R1213" i="10"/>
  <c r="R1218" i="10"/>
  <c r="R1223" i="10"/>
  <c r="R1178" i="10"/>
  <c r="R1183" i="10"/>
  <c r="R1188" i="10"/>
  <c r="R1193" i="10"/>
  <c r="R1198" i="10"/>
  <c r="R1153" i="10"/>
  <c r="R1158" i="10"/>
  <c r="R1163" i="10"/>
  <c r="R1168" i="10"/>
  <c r="R1173" i="10"/>
  <c r="R1128" i="10"/>
  <c r="R1133" i="10"/>
  <c r="R1138" i="10"/>
  <c r="R1143" i="10"/>
  <c r="R1148" i="10"/>
  <c r="R1103" i="10"/>
  <c r="R1108" i="10"/>
  <c r="R1113" i="10"/>
  <c r="R1118" i="10"/>
  <c r="R1123" i="10"/>
  <c r="R1078" i="10"/>
  <c r="R1083" i="10"/>
  <c r="R1088" i="10"/>
  <c r="R1093" i="10"/>
  <c r="R1098" i="10"/>
  <c r="R1053" i="10"/>
  <c r="R1058" i="10"/>
  <c r="R1063" i="10"/>
  <c r="AC1053" i="10" s="1"/>
  <c r="AL1053" i="10" s="1"/>
  <c r="R1068" i="10"/>
  <c r="R1073" i="10"/>
  <c r="R1028" i="10"/>
  <c r="R1033" i="10"/>
  <c r="R1038" i="10"/>
  <c r="R1043" i="10"/>
  <c r="R1048" i="10"/>
  <c r="R1003" i="10"/>
  <c r="R1008" i="10"/>
  <c r="R1013" i="10"/>
  <c r="R1018" i="10"/>
  <c r="R1023" i="10"/>
  <c r="R978" i="10"/>
  <c r="R983" i="10"/>
  <c r="R988" i="10"/>
  <c r="R993" i="10"/>
  <c r="R998" i="10"/>
  <c r="R953" i="10"/>
  <c r="R958" i="10"/>
  <c r="R963" i="10"/>
  <c r="R968" i="10"/>
  <c r="R973" i="10"/>
  <c r="R928" i="10"/>
  <c r="R933" i="10"/>
  <c r="R938" i="10"/>
  <c r="R943" i="10"/>
  <c r="R948" i="10"/>
  <c r="R903" i="10"/>
  <c r="R908" i="10"/>
  <c r="R913" i="10"/>
  <c r="R918" i="10"/>
  <c r="R923" i="10"/>
  <c r="R878" i="10"/>
  <c r="R883" i="10"/>
  <c r="R888" i="10"/>
  <c r="R893" i="10"/>
  <c r="R898" i="10"/>
  <c r="R853" i="10"/>
  <c r="R858" i="10"/>
  <c r="R863" i="10"/>
  <c r="R868" i="10"/>
  <c r="R873" i="10"/>
  <c r="R828" i="10"/>
  <c r="R833" i="10"/>
  <c r="R838" i="10"/>
  <c r="R843" i="10"/>
  <c r="R848" i="10"/>
  <c r="AI803" i="10"/>
  <c r="R803" i="10"/>
  <c r="R808" i="10"/>
  <c r="R813" i="10"/>
  <c r="R818" i="10"/>
  <c r="R823" i="10"/>
  <c r="AJ803" i="10"/>
  <c r="AK803" i="10"/>
  <c r="R778" i="10"/>
  <c r="R783" i="10"/>
  <c r="R788" i="10"/>
  <c r="R793" i="10"/>
  <c r="R798" i="10"/>
  <c r="AI753" i="10"/>
  <c r="R773" i="10"/>
  <c r="R753" i="10"/>
  <c r="R758" i="10"/>
  <c r="R763" i="10"/>
  <c r="AC753" i="10" s="1"/>
  <c r="AL753" i="10" s="1"/>
  <c r="R768" i="10"/>
  <c r="AJ753" i="10"/>
  <c r="AK753" i="10"/>
  <c r="R728" i="10"/>
  <c r="R733" i="10"/>
  <c r="R738" i="10"/>
  <c r="R743" i="10"/>
  <c r="R748" i="10"/>
  <c r="R703" i="10"/>
  <c r="R708" i="10"/>
  <c r="R713" i="10"/>
  <c r="R718" i="10"/>
  <c r="R723" i="10"/>
  <c r="R678" i="10"/>
  <c r="R683" i="10"/>
  <c r="R688" i="10"/>
  <c r="R693" i="10"/>
  <c r="R698" i="10"/>
  <c r="R653" i="10"/>
  <c r="R658" i="10"/>
  <c r="R663" i="10"/>
  <c r="R668" i="10"/>
  <c r="R673" i="10"/>
  <c r="R628" i="10"/>
  <c r="R633" i="10"/>
  <c r="R638" i="10"/>
  <c r="R643" i="10"/>
  <c r="R648" i="10"/>
  <c r="R603" i="10"/>
  <c r="R608" i="10"/>
  <c r="R613" i="10"/>
  <c r="R618" i="10"/>
  <c r="R623" i="10"/>
  <c r="R578" i="10"/>
  <c r="R583" i="10"/>
  <c r="R588" i="10"/>
  <c r="R593" i="10"/>
  <c r="R598" i="10"/>
  <c r="R553" i="10"/>
  <c r="R558" i="10"/>
  <c r="R563" i="10"/>
  <c r="R568" i="10"/>
  <c r="R573" i="10"/>
  <c r="R528" i="10"/>
  <c r="R533" i="10"/>
  <c r="R538" i="10"/>
  <c r="R543" i="10"/>
  <c r="R548" i="10"/>
  <c r="R503" i="10"/>
  <c r="R508" i="10"/>
  <c r="R513" i="10"/>
  <c r="R518" i="10"/>
  <c r="R523" i="10"/>
  <c r="R478" i="10"/>
  <c r="R483" i="10"/>
  <c r="R488" i="10"/>
  <c r="R493" i="10"/>
  <c r="R498" i="10"/>
  <c r="R453" i="10"/>
  <c r="R458" i="10"/>
  <c r="R463" i="10"/>
  <c r="R468" i="10"/>
  <c r="R473" i="10"/>
  <c r="R428" i="10"/>
  <c r="R433" i="10"/>
  <c r="R438" i="10"/>
  <c r="R443" i="10"/>
  <c r="R448" i="10"/>
  <c r="R403" i="10"/>
  <c r="R408" i="10"/>
  <c r="R413" i="10"/>
  <c r="R418" i="10"/>
  <c r="R423" i="10"/>
  <c r="AI378" i="10"/>
  <c r="R378" i="10"/>
  <c r="R383" i="10"/>
  <c r="R388" i="10"/>
  <c r="R393" i="10"/>
  <c r="R398" i="10"/>
  <c r="Z398" i="10"/>
  <c r="R353" i="10"/>
  <c r="R358" i="10"/>
  <c r="R363" i="10"/>
  <c r="R368" i="10"/>
  <c r="R373" i="10"/>
  <c r="R328" i="10"/>
  <c r="R333" i="10"/>
  <c r="R338" i="10"/>
  <c r="R343" i="10"/>
  <c r="R348" i="10"/>
  <c r="AI303" i="10"/>
  <c r="R323" i="10"/>
  <c r="R303" i="10"/>
  <c r="R308" i="10"/>
  <c r="R313" i="10"/>
  <c r="R318" i="10"/>
  <c r="R278" i="10"/>
  <c r="R283" i="10"/>
  <c r="R288" i="10"/>
  <c r="R293" i="10"/>
  <c r="R298" i="10"/>
  <c r="R253" i="10"/>
  <c r="R258" i="10"/>
  <c r="R263" i="10"/>
  <c r="R268" i="10"/>
  <c r="R273" i="10"/>
  <c r="R228" i="10"/>
  <c r="R233" i="10"/>
  <c r="R238" i="10"/>
  <c r="R243" i="10"/>
  <c r="R248" i="10"/>
  <c r="R203" i="10"/>
  <c r="R208" i="10"/>
  <c r="R213" i="10"/>
  <c r="R218" i="10"/>
  <c r="R223" i="10"/>
  <c r="R178" i="10"/>
  <c r="R183" i="10"/>
  <c r="R188" i="10"/>
  <c r="R193" i="10"/>
  <c r="R198" i="10"/>
  <c r="R153" i="10"/>
  <c r="R158" i="10"/>
  <c r="R163" i="10"/>
  <c r="R168" i="10"/>
  <c r="R173" i="10"/>
  <c r="R128" i="10"/>
  <c r="R133" i="10"/>
  <c r="R138" i="10"/>
  <c r="R143" i="10"/>
  <c r="R148" i="10"/>
  <c r="R103" i="10"/>
  <c r="R108" i="10"/>
  <c r="R113" i="10"/>
  <c r="R118" i="10"/>
  <c r="R123" i="10"/>
  <c r="R53" i="10"/>
  <c r="R58" i="10"/>
  <c r="R63" i="10"/>
  <c r="R68" i="10"/>
  <c r="R73" i="10"/>
  <c r="E23" i="17"/>
  <c r="D23" i="17"/>
  <c r="R78" i="10"/>
  <c r="R83" i="10"/>
  <c r="R88" i="10"/>
  <c r="R93" i="10"/>
  <c r="R98" i="10"/>
  <c r="H273" i="17"/>
  <c r="B23" i="17"/>
  <c r="H17" i="17"/>
  <c r="H13" i="17"/>
  <c r="H74" i="17"/>
  <c r="H73" i="17"/>
  <c r="Z327" i="10"/>
  <c r="Z326" i="10"/>
  <c r="Z325" i="10"/>
  <c r="AA325" i="10" s="1"/>
  <c r="Z324" i="10"/>
  <c r="Z323" i="10"/>
  <c r="AB323" i="10" s="1"/>
  <c r="Z322" i="10"/>
  <c r="AB322" i="10" s="1"/>
  <c r="Z321" i="10"/>
  <c r="AA321" i="10" s="1"/>
  <c r="Z320" i="10"/>
  <c r="Z319" i="10"/>
  <c r="AA319" i="10" s="1"/>
  <c r="Z318" i="10"/>
  <c r="AB318" i="10" s="1"/>
  <c r="Z317" i="10"/>
  <c r="Z316" i="10"/>
  <c r="Z315" i="10"/>
  <c r="AA315" i="10" s="1"/>
  <c r="Z314" i="10"/>
  <c r="AA314" i="10" s="1"/>
  <c r="Z313" i="10"/>
  <c r="AA313" i="10" s="1"/>
  <c r="Z312" i="10"/>
  <c r="Z311" i="10"/>
  <c r="Z310" i="10"/>
  <c r="Z309" i="10"/>
  <c r="AA309" i="10" s="1"/>
  <c r="Z308" i="10"/>
  <c r="Z307" i="10"/>
  <c r="AA307" i="10" s="1"/>
  <c r="Z306" i="10"/>
  <c r="Z305" i="10"/>
  <c r="Z304" i="10"/>
  <c r="Z303" i="10"/>
  <c r="AB303" i="10" s="1"/>
  <c r="Z1327" i="10"/>
  <c r="Z1326" i="10"/>
  <c r="Z1325" i="10"/>
  <c r="AB1325" i="10" s="1"/>
  <c r="Z1324" i="10"/>
  <c r="Z1323" i="10"/>
  <c r="Z1317" i="10"/>
  <c r="Z1316" i="10"/>
  <c r="Z1315" i="10"/>
  <c r="Z1314" i="10"/>
  <c r="Z1313" i="10"/>
  <c r="Z1827" i="10"/>
  <c r="Z1826" i="10"/>
  <c r="Z1825" i="10"/>
  <c r="Z1824" i="10"/>
  <c r="Z1823" i="10"/>
  <c r="AB1823" i="10" s="1"/>
  <c r="Z1822" i="10"/>
  <c r="Z1821" i="10"/>
  <c r="AA1821" i="10" s="1"/>
  <c r="Z1820" i="10"/>
  <c r="AA1820" i="10" s="1"/>
  <c r="Z1819" i="10"/>
  <c r="Z1818" i="10"/>
  <c r="Z1817" i="10"/>
  <c r="AA1817" i="10" s="1"/>
  <c r="Z1816" i="10"/>
  <c r="AA1816" i="10" s="1"/>
  <c r="Z1815" i="10"/>
  <c r="Z1814" i="10"/>
  <c r="Z1813" i="10"/>
  <c r="AA1813" i="10" s="1"/>
  <c r="Z1812" i="10"/>
  <c r="Z1811" i="10"/>
  <c r="AB1811" i="10" s="1"/>
  <c r="Z1810" i="10"/>
  <c r="Z1809" i="10"/>
  <c r="AA1809" i="10" s="1"/>
  <c r="Z1808" i="10"/>
  <c r="AA1808" i="10" s="1"/>
  <c r="Z1807" i="10"/>
  <c r="AA1807" i="10" s="1"/>
  <c r="Z1806" i="10"/>
  <c r="Z1805" i="10"/>
  <c r="AA1805" i="10" s="1"/>
  <c r="Z1804" i="10"/>
  <c r="AA1804" i="10" s="1"/>
  <c r="Z1803" i="10"/>
  <c r="AA1803" i="10" s="1"/>
  <c r="Z1907" i="10"/>
  <c r="Z1906" i="10"/>
  <c r="Z1905" i="10"/>
  <c r="Z1904" i="10"/>
  <c r="Z1903" i="10"/>
  <c r="Z1777" i="10"/>
  <c r="Z1776" i="10"/>
  <c r="Z1775" i="10"/>
  <c r="Z1774" i="10"/>
  <c r="AA1774" i="10" s="1"/>
  <c r="Z1773" i="10"/>
  <c r="Z1622" i="10"/>
  <c r="Z1621" i="10"/>
  <c r="Z1620" i="10"/>
  <c r="Z1619" i="10"/>
  <c r="Z1618" i="10"/>
  <c r="AB1618" i="10" s="1"/>
  <c r="Z1542" i="10"/>
  <c r="Z1541" i="10"/>
  <c r="Z1540" i="10"/>
  <c r="Z1539" i="10"/>
  <c r="Z1538" i="10"/>
  <c r="Z1017" i="10"/>
  <c r="AA1017" i="10" s="1"/>
  <c r="Z1016" i="10"/>
  <c r="AA1016" i="10" s="1"/>
  <c r="Z1015" i="10"/>
  <c r="Z1014" i="10"/>
  <c r="AA1014" i="10" s="1"/>
  <c r="Z1013" i="10"/>
  <c r="AA1013" i="10" s="1"/>
  <c r="Z1407" i="10"/>
  <c r="Z1406" i="10"/>
  <c r="Z1405" i="10"/>
  <c r="Z1404" i="10"/>
  <c r="Z1403" i="10"/>
  <c r="Z1277" i="10"/>
  <c r="AB1277" i="10" s="1"/>
  <c r="Z1276" i="10"/>
  <c r="AB1276" i="10" s="1"/>
  <c r="Z1275" i="10"/>
  <c r="Z1274" i="10"/>
  <c r="Z1273" i="10"/>
  <c r="Z1122" i="10"/>
  <c r="Z1121" i="10"/>
  <c r="Z1120" i="10"/>
  <c r="Z1119" i="10"/>
  <c r="Z1118" i="10"/>
  <c r="Z1042" i="10"/>
  <c r="AB1042" i="10" s="1"/>
  <c r="Z1041" i="10"/>
  <c r="Z1040" i="10"/>
  <c r="Z1039" i="10"/>
  <c r="Z1038" i="10"/>
  <c r="Z827" i="10"/>
  <c r="Z826" i="10"/>
  <c r="Z825" i="10"/>
  <c r="Z824" i="10"/>
  <c r="AA824" i="10" s="1"/>
  <c r="Z823" i="10"/>
  <c r="Z822" i="10"/>
  <c r="Z821" i="10"/>
  <c r="Z820" i="10"/>
  <c r="Z819" i="10"/>
  <c r="Z818" i="10"/>
  <c r="Z817" i="10"/>
  <c r="Z816" i="10"/>
  <c r="AB816" i="10" s="1"/>
  <c r="Z815" i="10"/>
  <c r="Z814" i="10"/>
  <c r="Z813" i="10"/>
  <c r="Z812" i="10"/>
  <c r="Z811" i="10"/>
  <c r="Z810" i="10"/>
  <c r="Z809" i="10"/>
  <c r="Z808" i="10"/>
  <c r="AA808" i="10" s="1"/>
  <c r="Z807" i="10"/>
  <c r="Z806" i="10"/>
  <c r="Z805" i="10"/>
  <c r="AA805" i="10" s="1"/>
  <c r="Z804" i="10"/>
  <c r="Z803" i="10"/>
  <c r="Z777" i="10"/>
  <c r="Z776" i="10"/>
  <c r="Z775" i="10"/>
  <c r="AA775" i="10" s="1"/>
  <c r="Z774" i="10"/>
  <c r="Z773" i="10"/>
  <c r="Z622" i="10"/>
  <c r="Z621" i="10"/>
  <c r="Z620" i="10"/>
  <c r="Z619" i="10"/>
  <c r="Z618" i="10"/>
  <c r="AB618" i="10" s="1"/>
  <c r="Z997" i="10"/>
  <c r="Z996" i="10"/>
  <c r="Z995" i="10"/>
  <c r="Z994" i="10"/>
  <c r="Z993" i="10"/>
  <c r="Z972" i="10"/>
  <c r="AB972" i="10" s="1"/>
  <c r="Z971" i="10"/>
  <c r="AA971" i="10" s="1"/>
  <c r="Z970" i="10"/>
  <c r="Z969" i="10"/>
  <c r="AA969" i="10" s="1"/>
  <c r="Z968" i="10"/>
  <c r="Z907" i="10"/>
  <c r="Z906" i="10"/>
  <c r="Z905" i="10"/>
  <c r="Z904" i="10"/>
  <c r="Z903" i="10"/>
  <c r="Z542" i="10"/>
  <c r="Z541" i="10"/>
  <c r="AB541" i="10" s="1"/>
  <c r="Z540" i="10"/>
  <c r="Z539" i="10"/>
  <c r="AB539" i="10" s="1"/>
  <c r="Z538" i="10"/>
  <c r="J411" i="17"/>
  <c r="J412" i="17"/>
  <c r="J410" i="17"/>
  <c r="J409" i="17"/>
  <c r="J408" i="17"/>
  <c r="J407" i="17"/>
  <c r="J406" i="17"/>
  <c r="J405" i="17"/>
  <c r="J404" i="17"/>
  <c r="J403" i="17"/>
  <c r="J402" i="17"/>
  <c r="J401" i="17"/>
  <c r="J400" i="17"/>
  <c r="J399" i="17"/>
  <c r="J398" i="17"/>
  <c r="J397" i="17"/>
  <c r="J396" i="17"/>
  <c r="J395" i="17"/>
  <c r="J394" i="17"/>
  <c r="J393" i="17"/>
  <c r="J392" i="17"/>
  <c r="J391" i="17"/>
  <c r="J390" i="17"/>
  <c r="J389" i="17"/>
  <c r="J388" i="17"/>
  <c r="J387" i="17"/>
  <c r="J386" i="17"/>
  <c r="J385" i="17"/>
  <c r="J384" i="17"/>
  <c r="J383" i="17"/>
  <c r="J382" i="17"/>
  <c r="J381" i="17"/>
  <c r="J380" i="17"/>
  <c r="J379" i="17"/>
  <c r="J378" i="17"/>
  <c r="J377" i="17"/>
  <c r="J376" i="17"/>
  <c r="J375" i="17"/>
  <c r="J374" i="17"/>
  <c r="J373" i="17"/>
  <c r="J372" i="17"/>
  <c r="J371" i="17"/>
  <c r="J370" i="17"/>
  <c r="J369" i="17"/>
  <c r="J368" i="17"/>
  <c r="J367" i="17"/>
  <c r="J366" i="17"/>
  <c r="J365" i="17"/>
  <c r="J364" i="17"/>
  <c r="J363" i="17"/>
  <c r="J362" i="17"/>
  <c r="J361" i="17"/>
  <c r="J360" i="17"/>
  <c r="J359" i="17"/>
  <c r="J358" i="17"/>
  <c r="J357" i="17"/>
  <c r="J356" i="17"/>
  <c r="J355" i="17"/>
  <c r="J354" i="17"/>
  <c r="J353" i="17"/>
  <c r="J352" i="17"/>
  <c r="J351" i="17"/>
  <c r="J350" i="17"/>
  <c r="J349" i="17"/>
  <c r="J348" i="17"/>
  <c r="J347" i="17"/>
  <c r="J346" i="17"/>
  <c r="J345" i="17"/>
  <c r="J344" i="17"/>
  <c r="J343" i="17"/>
  <c r="J342" i="17"/>
  <c r="J341" i="17"/>
  <c r="J340" i="17"/>
  <c r="J339" i="17"/>
  <c r="J338" i="17"/>
  <c r="J337" i="17"/>
  <c r="J336" i="17"/>
  <c r="J335" i="17"/>
  <c r="J334" i="17"/>
  <c r="J333" i="17"/>
  <c r="J332" i="17"/>
  <c r="J331" i="17"/>
  <c r="J330" i="17"/>
  <c r="J329" i="17"/>
  <c r="J328" i="17"/>
  <c r="J327" i="17"/>
  <c r="J326" i="17"/>
  <c r="J325" i="17"/>
  <c r="J324" i="17"/>
  <c r="J323" i="17"/>
  <c r="J322" i="17"/>
  <c r="J321" i="17"/>
  <c r="J320" i="17"/>
  <c r="J319" i="17"/>
  <c r="J318" i="17"/>
  <c r="J317" i="17"/>
  <c r="J316" i="17"/>
  <c r="J315" i="17"/>
  <c r="J314" i="17"/>
  <c r="J313" i="17"/>
  <c r="J312" i="17"/>
  <c r="J311" i="17"/>
  <c r="J310" i="17"/>
  <c r="J309" i="17"/>
  <c r="J308" i="17"/>
  <c r="J307" i="17"/>
  <c r="J306" i="17"/>
  <c r="J305" i="17"/>
  <c r="J304" i="17"/>
  <c r="J303" i="17"/>
  <c r="J302" i="17"/>
  <c r="J301" i="17"/>
  <c r="J300" i="17"/>
  <c r="J299" i="17"/>
  <c r="J298" i="17"/>
  <c r="J297" i="17"/>
  <c r="J296" i="17"/>
  <c r="J295" i="17"/>
  <c r="J294" i="17"/>
  <c r="J293" i="17"/>
  <c r="J292" i="17"/>
  <c r="J291" i="17"/>
  <c r="J290" i="17"/>
  <c r="J289" i="17"/>
  <c r="J288" i="17"/>
  <c r="J287" i="17"/>
  <c r="J286" i="17"/>
  <c r="J285" i="17"/>
  <c r="J284" i="17"/>
  <c r="J283" i="17"/>
  <c r="J282" i="17"/>
  <c r="J281" i="17"/>
  <c r="J280" i="17"/>
  <c r="J279" i="17"/>
  <c r="J278" i="17"/>
  <c r="J277" i="17"/>
  <c r="J276" i="17"/>
  <c r="J275" i="17"/>
  <c r="J274" i="17"/>
  <c r="J273" i="17"/>
  <c r="J272" i="17"/>
  <c r="J271" i="17"/>
  <c r="J270" i="17"/>
  <c r="J269" i="17"/>
  <c r="J268" i="17"/>
  <c r="J267" i="17"/>
  <c r="J266" i="17"/>
  <c r="J265" i="17"/>
  <c r="J264" i="17"/>
  <c r="J263" i="17"/>
  <c r="J262" i="17"/>
  <c r="J261" i="17"/>
  <c r="J260" i="17"/>
  <c r="J259" i="17"/>
  <c r="J258" i="17"/>
  <c r="J257" i="17"/>
  <c r="J256" i="17"/>
  <c r="J255" i="17"/>
  <c r="J254" i="17"/>
  <c r="J253" i="17"/>
  <c r="J252" i="17"/>
  <c r="J251" i="17"/>
  <c r="J250" i="17"/>
  <c r="J249" i="17"/>
  <c r="J248" i="17"/>
  <c r="J247" i="17"/>
  <c r="J246" i="17"/>
  <c r="J245" i="17"/>
  <c r="J244" i="17"/>
  <c r="J243" i="17"/>
  <c r="J242" i="17"/>
  <c r="J241" i="17"/>
  <c r="J240" i="17"/>
  <c r="J239" i="17"/>
  <c r="A1153" i="10"/>
  <c r="J238" i="17" s="1"/>
  <c r="J237" i="17"/>
  <c r="J236" i="17"/>
  <c r="J235" i="17"/>
  <c r="J234" i="17"/>
  <c r="J233" i="17"/>
  <c r="J232" i="17"/>
  <c r="J231" i="17"/>
  <c r="J230" i="17"/>
  <c r="J229" i="17"/>
  <c r="J228" i="17"/>
  <c r="J227" i="17"/>
  <c r="J226" i="17"/>
  <c r="J225" i="17"/>
  <c r="J224" i="17"/>
  <c r="J223" i="17"/>
  <c r="J222" i="17"/>
  <c r="J221" i="17"/>
  <c r="J220" i="17"/>
  <c r="J219" i="17"/>
  <c r="J218" i="17"/>
  <c r="J217" i="17"/>
  <c r="J216" i="17"/>
  <c r="J215" i="17"/>
  <c r="J214" i="17"/>
  <c r="J213" i="17"/>
  <c r="J212" i="17"/>
  <c r="J211" i="17"/>
  <c r="J210" i="17"/>
  <c r="J209" i="17"/>
  <c r="J208" i="17"/>
  <c r="J207" i="17"/>
  <c r="J206" i="17"/>
  <c r="J205" i="17"/>
  <c r="J204" i="17"/>
  <c r="J203" i="17"/>
  <c r="J202" i="17"/>
  <c r="J201" i="17"/>
  <c r="J200" i="17"/>
  <c r="J199" i="17"/>
  <c r="J198" i="17"/>
  <c r="J197" i="17"/>
  <c r="J196" i="17"/>
  <c r="J195" i="17"/>
  <c r="J194" i="17"/>
  <c r="J193" i="17"/>
  <c r="J192" i="17"/>
  <c r="J191" i="17"/>
  <c r="J190" i="17"/>
  <c r="J189" i="17"/>
  <c r="J188" i="17"/>
  <c r="J187" i="17"/>
  <c r="J186" i="17"/>
  <c r="J185" i="17"/>
  <c r="J184" i="17"/>
  <c r="J183" i="17"/>
  <c r="J182" i="17"/>
  <c r="J181" i="17"/>
  <c r="J180" i="17"/>
  <c r="J179" i="17"/>
  <c r="J178" i="17"/>
  <c r="J177" i="17"/>
  <c r="J176" i="17"/>
  <c r="J175" i="17"/>
  <c r="J174" i="17"/>
  <c r="J173" i="17"/>
  <c r="J172" i="17"/>
  <c r="J171" i="17"/>
  <c r="J170" i="17"/>
  <c r="J169" i="17"/>
  <c r="J168" i="17"/>
  <c r="J167" i="17"/>
  <c r="J166" i="17"/>
  <c r="J165" i="17"/>
  <c r="J164" i="17"/>
  <c r="J163" i="17"/>
  <c r="J162" i="17"/>
  <c r="J161" i="17"/>
  <c r="J160" i="17"/>
  <c r="J159" i="17"/>
  <c r="J158" i="17"/>
  <c r="J157" i="17"/>
  <c r="J156" i="17"/>
  <c r="J155" i="17"/>
  <c r="J154" i="17"/>
  <c r="J153" i="17"/>
  <c r="J152" i="17"/>
  <c r="J151" i="17"/>
  <c r="J150" i="17"/>
  <c r="J149" i="17"/>
  <c r="J148" i="17"/>
  <c r="J147" i="17"/>
  <c r="J146" i="17"/>
  <c r="J145" i="17"/>
  <c r="J144" i="17"/>
  <c r="J143" i="17"/>
  <c r="J142" i="17"/>
  <c r="I407" i="17"/>
  <c r="I406" i="17"/>
  <c r="I405" i="17"/>
  <c r="I404" i="17"/>
  <c r="I402" i="17"/>
  <c r="I401" i="17"/>
  <c r="I400" i="17"/>
  <c r="I399" i="17"/>
  <c r="I398" i="17"/>
  <c r="I397" i="17"/>
  <c r="I396" i="17"/>
  <c r="I395" i="17"/>
  <c r="I394" i="17"/>
  <c r="I393" i="17"/>
  <c r="I392" i="17"/>
  <c r="I391" i="17"/>
  <c r="I390" i="17"/>
  <c r="I389" i="17"/>
  <c r="I388" i="17"/>
  <c r="I387" i="17"/>
  <c r="I386" i="17"/>
  <c r="I385" i="17"/>
  <c r="I384" i="17"/>
  <c r="I383" i="17"/>
  <c r="I382" i="17"/>
  <c r="I381" i="17"/>
  <c r="I380" i="17"/>
  <c r="I379" i="17"/>
  <c r="I378" i="17"/>
  <c r="I377" i="17"/>
  <c r="I376" i="17"/>
  <c r="I375" i="17"/>
  <c r="I374" i="17"/>
  <c r="I373" i="17"/>
  <c r="I372" i="17"/>
  <c r="I371" i="17"/>
  <c r="I370" i="17"/>
  <c r="I369" i="17"/>
  <c r="I368" i="17"/>
  <c r="I367" i="17"/>
  <c r="I366" i="17"/>
  <c r="I365" i="17"/>
  <c r="I364" i="17"/>
  <c r="I363" i="17"/>
  <c r="I362" i="17"/>
  <c r="I361" i="17"/>
  <c r="I360" i="17"/>
  <c r="I359" i="17"/>
  <c r="I358" i="17"/>
  <c r="I357" i="17"/>
  <c r="I356" i="17"/>
  <c r="I355" i="17"/>
  <c r="I354" i="17"/>
  <c r="I353" i="17"/>
  <c r="I352" i="17"/>
  <c r="I351" i="17"/>
  <c r="I350" i="17"/>
  <c r="I349" i="17"/>
  <c r="I348" i="17"/>
  <c r="I347" i="17"/>
  <c r="I346" i="17"/>
  <c r="I345" i="17"/>
  <c r="I344" i="17"/>
  <c r="I343" i="17"/>
  <c r="I342" i="17"/>
  <c r="I341" i="17"/>
  <c r="I340" i="17"/>
  <c r="I339" i="17"/>
  <c r="I338" i="17"/>
  <c r="I337" i="17"/>
  <c r="I336" i="17"/>
  <c r="I335" i="17"/>
  <c r="I334" i="17"/>
  <c r="I333" i="17"/>
  <c r="I332" i="17"/>
  <c r="I331" i="17"/>
  <c r="I330" i="17"/>
  <c r="I329" i="17"/>
  <c r="I328" i="17"/>
  <c r="I327" i="17"/>
  <c r="I326" i="17"/>
  <c r="I325" i="17"/>
  <c r="I324" i="17"/>
  <c r="I323" i="17"/>
  <c r="I322" i="17"/>
  <c r="I321" i="17"/>
  <c r="I320" i="17"/>
  <c r="I319" i="17"/>
  <c r="I318" i="17"/>
  <c r="I317" i="17"/>
  <c r="I316" i="17"/>
  <c r="I315" i="17"/>
  <c r="I314" i="17"/>
  <c r="I313" i="17"/>
  <c r="I312" i="17"/>
  <c r="I311" i="17"/>
  <c r="I310" i="17"/>
  <c r="I309" i="17"/>
  <c r="I308" i="17"/>
  <c r="I307" i="17"/>
  <c r="I306" i="17"/>
  <c r="I305" i="17"/>
  <c r="I304" i="17"/>
  <c r="I303" i="17"/>
  <c r="I302" i="17"/>
  <c r="I301" i="17"/>
  <c r="I300" i="17"/>
  <c r="I299" i="17"/>
  <c r="I298" i="17"/>
  <c r="I297" i="17"/>
  <c r="I296" i="17"/>
  <c r="I295" i="17"/>
  <c r="I294" i="17"/>
  <c r="I293" i="17"/>
  <c r="I292" i="17"/>
  <c r="I291" i="17"/>
  <c r="I290" i="17"/>
  <c r="I289" i="17"/>
  <c r="I288" i="17"/>
  <c r="I287" i="17"/>
  <c r="I286" i="17"/>
  <c r="I285" i="17"/>
  <c r="I284" i="17"/>
  <c r="I283" i="17"/>
  <c r="I282" i="17"/>
  <c r="I281" i="17"/>
  <c r="I280" i="17"/>
  <c r="I279" i="17"/>
  <c r="I278" i="17"/>
  <c r="I277" i="17"/>
  <c r="I276" i="17"/>
  <c r="I275" i="17"/>
  <c r="I274" i="17"/>
  <c r="I273" i="17"/>
  <c r="I272" i="17"/>
  <c r="I271" i="17"/>
  <c r="I270" i="17"/>
  <c r="I269" i="17"/>
  <c r="I268" i="17"/>
  <c r="I267" i="17"/>
  <c r="I266" i="17"/>
  <c r="I265" i="17"/>
  <c r="I264" i="17"/>
  <c r="I263" i="17"/>
  <c r="I262" i="17"/>
  <c r="I261" i="17"/>
  <c r="I260" i="17"/>
  <c r="I259" i="17"/>
  <c r="I258" i="17"/>
  <c r="I257" i="17"/>
  <c r="I256" i="17"/>
  <c r="I255" i="17"/>
  <c r="I254" i="17"/>
  <c r="I253" i="17"/>
  <c r="I252" i="17"/>
  <c r="I251" i="17"/>
  <c r="I250" i="17"/>
  <c r="I249" i="17"/>
  <c r="I248" i="17"/>
  <c r="I247" i="17"/>
  <c r="I246" i="17"/>
  <c r="I245" i="17"/>
  <c r="I244" i="17"/>
  <c r="I243" i="17"/>
  <c r="I242" i="17"/>
  <c r="I241" i="17"/>
  <c r="I240" i="17"/>
  <c r="I239" i="17"/>
  <c r="I238" i="17"/>
  <c r="I237" i="17"/>
  <c r="I236" i="17"/>
  <c r="I235" i="17"/>
  <c r="I234" i="17"/>
  <c r="I233" i="17"/>
  <c r="I232" i="17"/>
  <c r="I231" i="17"/>
  <c r="I230" i="17"/>
  <c r="I229" i="17"/>
  <c r="I228" i="17"/>
  <c r="I227" i="17"/>
  <c r="I226" i="17"/>
  <c r="I225" i="17"/>
  <c r="I224" i="17"/>
  <c r="I223" i="17"/>
  <c r="I222" i="17"/>
  <c r="I221" i="17"/>
  <c r="I220" i="17"/>
  <c r="I219" i="17"/>
  <c r="I217" i="17"/>
  <c r="I216" i="17"/>
  <c r="I215" i="17"/>
  <c r="I214" i="17"/>
  <c r="I213" i="17"/>
  <c r="I212" i="17"/>
  <c r="I211" i="17"/>
  <c r="I210" i="17"/>
  <c r="I209" i="17"/>
  <c r="I208" i="17"/>
  <c r="I207" i="17"/>
  <c r="I206" i="17"/>
  <c r="I205" i="17"/>
  <c r="I204" i="17"/>
  <c r="I203" i="17"/>
  <c r="I202" i="17"/>
  <c r="I201" i="17"/>
  <c r="I200" i="17"/>
  <c r="I199" i="17"/>
  <c r="I198" i="17"/>
  <c r="I197" i="17"/>
  <c r="I196" i="17"/>
  <c r="I195" i="17"/>
  <c r="I194" i="17"/>
  <c r="I193" i="17"/>
  <c r="I192" i="17"/>
  <c r="I191" i="17"/>
  <c r="I190" i="17"/>
  <c r="I189" i="17"/>
  <c r="I188" i="17"/>
  <c r="I187" i="17"/>
  <c r="I186" i="17"/>
  <c r="I185" i="17"/>
  <c r="I184" i="17"/>
  <c r="I183" i="17"/>
  <c r="I182" i="17"/>
  <c r="I181" i="17"/>
  <c r="I180" i="17"/>
  <c r="I179" i="17"/>
  <c r="I178" i="17"/>
  <c r="I177" i="17"/>
  <c r="I176" i="17"/>
  <c r="I175" i="17"/>
  <c r="I174" i="17"/>
  <c r="I173" i="17"/>
  <c r="I172" i="17"/>
  <c r="I171" i="17"/>
  <c r="I170" i="17"/>
  <c r="I169" i="17"/>
  <c r="I168" i="17"/>
  <c r="I167" i="17"/>
  <c r="I166" i="17"/>
  <c r="I165" i="17"/>
  <c r="I164" i="17"/>
  <c r="I163" i="17"/>
  <c r="I162" i="17"/>
  <c r="I161" i="17"/>
  <c r="I160" i="17"/>
  <c r="I159" i="17"/>
  <c r="I158" i="17"/>
  <c r="I157" i="17"/>
  <c r="I156" i="17"/>
  <c r="I155" i="17"/>
  <c r="I154" i="17"/>
  <c r="I153" i="17"/>
  <c r="I152" i="17"/>
  <c r="I151" i="17"/>
  <c r="I150" i="17"/>
  <c r="I149" i="17"/>
  <c r="I148" i="17"/>
  <c r="I147" i="17"/>
  <c r="I146" i="17"/>
  <c r="I145" i="17"/>
  <c r="I144" i="17"/>
  <c r="I143" i="17"/>
  <c r="I142" i="17"/>
  <c r="J141" i="17"/>
  <c r="J140" i="17"/>
  <c r="I139" i="17"/>
  <c r="I141" i="17"/>
  <c r="I140" i="17"/>
  <c r="J139" i="17"/>
  <c r="I138" i="17"/>
  <c r="J138" i="17"/>
  <c r="J137" i="17"/>
  <c r="J136" i="17"/>
  <c r="I137" i="17"/>
  <c r="I136" i="17"/>
  <c r="I135" i="17"/>
  <c r="J135" i="17"/>
  <c r="J134" i="17"/>
  <c r="I134" i="17"/>
  <c r="J133" i="17"/>
  <c r="I133" i="17"/>
  <c r="J77" i="17"/>
  <c r="J62" i="17"/>
  <c r="I26" i="17"/>
  <c r="I23" i="17"/>
  <c r="I18" i="17"/>
  <c r="I14" i="17"/>
  <c r="I403" i="17"/>
  <c r="I409" i="17"/>
  <c r="I13" i="17"/>
  <c r="H412" i="17"/>
  <c r="I412" i="17"/>
  <c r="I411" i="17"/>
  <c r="I410" i="17"/>
  <c r="I408" i="17"/>
  <c r="H411" i="17"/>
  <c r="H410" i="17"/>
  <c r="H409" i="17"/>
  <c r="H408" i="17"/>
  <c r="H407" i="17"/>
  <c r="H406" i="17"/>
  <c r="H405" i="17"/>
  <c r="H404" i="17"/>
  <c r="H403" i="17"/>
  <c r="H402" i="17"/>
  <c r="H401" i="17"/>
  <c r="H400" i="17"/>
  <c r="H399" i="17"/>
  <c r="H398" i="17"/>
  <c r="H397" i="17"/>
  <c r="H396" i="17"/>
  <c r="H395" i="17"/>
  <c r="H394" i="17"/>
  <c r="H393" i="17"/>
  <c r="H392" i="17"/>
  <c r="H391" i="17"/>
  <c r="H390" i="17"/>
  <c r="H389" i="17"/>
  <c r="H388" i="17"/>
  <c r="H387" i="17"/>
  <c r="H386" i="17"/>
  <c r="H385" i="17"/>
  <c r="H384" i="17"/>
  <c r="H383" i="17"/>
  <c r="H382" i="17"/>
  <c r="H381" i="17"/>
  <c r="H380" i="17"/>
  <c r="H379" i="17"/>
  <c r="H378" i="17"/>
  <c r="H377" i="17"/>
  <c r="H376" i="17"/>
  <c r="H375" i="17"/>
  <c r="H374" i="17"/>
  <c r="H373" i="17"/>
  <c r="H372" i="17"/>
  <c r="H371" i="17"/>
  <c r="H370" i="17"/>
  <c r="H369" i="17"/>
  <c r="H368" i="17"/>
  <c r="H367" i="17"/>
  <c r="H366" i="17"/>
  <c r="H365" i="17"/>
  <c r="H364" i="17"/>
  <c r="H363" i="17"/>
  <c r="H362" i="17"/>
  <c r="H361" i="17"/>
  <c r="H360" i="17"/>
  <c r="H359" i="17"/>
  <c r="H358" i="17"/>
  <c r="H357" i="17"/>
  <c r="H356" i="17"/>
  <c r="H355" i="17"/>
  <c r="H354" i="17"/>
  <c r="H353" i="17"/>
  <c r="H352" i="17"/>
  <c r="H351" i="17"/>
  <c r="H350" i="17"/>
  <c r="H349" i="17"/>
  <c r="H348" i="17"/>
  <c r="H347" i="17"/>
  <c r="H346" i="17"/>
  <c r="H345" i="17"/>
  <c r="H344" i="17"/>
  <c r="H343" i="17"/>
  <c r="H342" i="17"/>
  <c r="H341" i="17"/>
  <c r="H340" i="17"/>
  <c r="H339" i="17"/>
  <c r="H338" i="17"/>
  <c r="H337" i="17"/>
  <c r="H336" i="17"/>
  <c r="H335" i="17"/>
  <c r="H334" i="17"/>
  <c r="H333" i="17"/>
  <c r="H332" i="17"/>
  <c r="H331" i="17"/>
  <c r="H330" i="17"/>
  <c r="H329" i="17"/>
  <c r="H328" i="17"/>
  <c r="H327" i="17"/>
  <c r="H326" i="17"/>
  <c r="H325" i="17"/>
  <c r="H324" i="17"/>
  <c r="H323" i="17"/>
  <c r="H322" i="17"/>
  <c r="H321" i="17"/>
  <c r="H320" i="17"/>
  <c r="H319" i="17"/>
  <c r="H318" i="17"/>
  <c r="H317" i="17"/>
  <c r="H316" i="17"/>
  <c r="H315" i="17"/>
  <c r="H314" i="17"/>
  <c r="H313" i="17"/>
  <c r="H312" i="17"/>
  <c r="H311" i="17"/>
  <c r="H310" i="17"/>
  <c r="H309" i="17"/>
  <c r="H308" i="17"/>
  <c r="H307" i="17"/>
  <c r="H306" i="17"/>
  <c r="H305" i="17"/>
  <c r="H304" i="17"/>
  <c r="H303" i="17"/>
  <c r="H302" i="17"/>
  <c r="H301" i="17"/>
  <c r="H300" i="17"/>
  <c r="H299" i="17"/>
  <c r="H298" i="17"/>
  <c r="H297" i="17"/>
  <c r="H296" i="17"/>
  <c r="H295" i="17"/>
  <c r="H294" i="17"/>
  <c r="H293" i="17"/>
  <c r="H292" i="17"/>
  <c r="H291" i="17"/>
  <c r="H290" i="17"/>
  <c r="H289" i="17"/>
  <c r="H288" i="17"/>
  <c r="H287" i="17"/>
  <c r="H286" i="17"/>
  <c r="H285" i="17"/>
  <c r="H284" i="17"/>
  <c r="H283" i="17"/>
  <c r="H282" i="17"/>
  <c r="H281" i="17"/>
  <c r="H280" i="17"/>
  <c r="H279" i="17"/>
  <c r="H278" i="17"/>
  <c r="H277" i="17"/>
  <c r="H276" i="17"/>
  <c r="H275" i="17"/>
  <c r="H274" i="17"/>
  <c r="H272" i="17"/>
  <c r="H271" i="17"/>
  <c r="H270" i="17"/>
  <c r="H269" i="17"/>
  <c r="H268" i="17"/>
  <c r="H267" i="17"/>
  <c r="H266" i="17"/>
  <c r="H265" i="17"/>
  <c r="H264" i="17"/>
  <c r="H263" i="17"/>
  <c r="H262" i="17"/>
  <c r="H261" i="17"/>
  <c r="H260" i="17"/>
  <c r="H259" i="17"/>
  <c r="H258" i="17"/>
  <c r="H257" i="17"/>
  <c r="H256" i="17"/>
  <c r="H255" i="17"/>
  <c r="H254" i="17"/>
  <c r="H253" i="17"/>
  <c r="H252" i="17"/>
  <c r="H251" i="17"/>
  <c r="H250" i="17"/>
  <c r="H249" i="17"/>
  <c r="H248" i="17"/>
  <c r="H247" i="17"/>
  <c r="H246" i="17"/>
  <c r="H245" i="17"/>
  <c r="H244" i="17"/>
  <c r="H243" i="17"/>
  <c r="H242" i="17"/>
  <c r="H241" i="17"/>
  <c r="H240" i="17"/>
  <c r="H239" i="17"/>
  <c r="H238" i="17"/>
  <c r="H237" i="17"/>
  <c r="H236"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6" i="17"/>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E95" i="15"/>
  <c r="E94" i="15"/>
  <c r="E93" i="15"/>
  <c r="E92" i="15"/>
  <c r="E91" i="15"/>
  <c r="E90" i="15"/>
  <c r="E89" i="15"/>
  <c r="E88" i="15"/>
  <c r="E87" i="15"/>
  <c r="E86" i="15"/>
  <c r="E85" i="15"/>
  <c r="E84" i="15"/>
  <c r="E83" i="15"/>
  <c r="E82" i="15"/>
  <c r="E81" i="15"/>
  <c r="E80" i="15"/>
  <c r="E79" i="15"/>
  <c r="E78" i="15"/>
  <c r="E77" i="15"/>
  <c r="E76" i="15"/>
  <c r="E75" i="15"/>
  <c r="E74" i="15"/>
  <c r="E73" i="15"/>
  <c r="E72" i="15"/>
  <c r="E71" i="15"/>
  <c r="E70" i="15"/>
  <c r="E69" i="15"/>
  <c r="E68" i="15"/>
  <c r="E67" i="15"/>
  <c r="E66" i="15"/>
  <c r="E65" i="15"/>
  <c r="E64" i="15"/>
  <c r="E63" i="15"/>
  <c r="E62" i="15"/>
  <c r="E61" i="15"/>
  <c r="E60" i="15"/>
  <c r="E59" i="15"/>
  <c r="E58" i="15"/>
  <c r="E57" i="15"/>
  <c r="E56" i="15"/>
  <c r="E55" i="15"/>
  <c r="E54" i="15"/>
  <c r="E53" i="15"/>
  <c r="E52" i="15"/>
  <c r="E51" i="15"/>
  <c r="E50" i="15"/>
  <c r="E49" i="15"/>
  <c r="E48" i="15"/>
  <c r="E47" i="15"/>
  <c r="E46" i="15"/>
  <c r="E45" i="15"/>
  <c r="E44" i="15"/>
  <c r="E43" i="15"/>
  <c r="E42" i="15"/>
  <c r="E41" i="15"/>
  <c r="E40" i="15"/>
  <c r="E39" i="15"/>
  <c r="E38" i="15"/>
  <c r="E37" i="15"/>
  <c r="E36" i="15"/>
  <c r="E35" i="15"/>
  <c r="D95" i="15"/>
  <c r="D94" i="15"/>
  <c r="D93" i="15"/>
  <c r="D92" i="15"/>
  <c r="D91" i="15"/>
  <c r="D90" i="15"/>
  <c r="D89" i="15"/>
  <c r="D88" i="15"/>
  <c r="D87" i="15"/>
  <c r="D86" i="15"/>
  <c r="D85" i="15"/>
  <c r="D84" i="15"/>
  <c r="D83" i="15"/>
  <c r="D82" i="15"/>
  <c r="D81" i="15"/>
  <c r="D80" i="15"/>
  <c r="D79" i="15"/>
  <c r="D78" i="15"/>
  <c r="D77" i="15"/>
  <c r="D76" i="15"/>
  <c r="D75" i="15"/>
  <c r="D74" i="15"/>
  <c r="D73" i="15"/>
  <c r="D72" i="15"/>
  <c r="D71" i="15"/>
  <c r="D70" i="15"/>
  <c r="D69" i="15"/>
  <c r="D68" i="15"/>
  <c r="D67" i="15"/>
  <c r="D66" i="15"/>
  <c r="D65" i="15"/>
  <c r="D64" i="15"/>
  <c r="D63" i="15"/>
  <c r="D62" i="15"/>
  <c r="D61" i="15"/>
  <c r="D60" i="15"/>
  <c r="D59" i="15"/>
  <c r="D58" i="15"/>
  <c r="D57" i="15"/>
  <c r="D56" i="15"/>
  <c r="D55" i="15"/>
  <c r="D54" i="15"/>
  <c r="D53" i="15"/>
  <c r="D52" i="15"/>
  <c r="D51" i="15"/>
  <c r="D50" i="15"/>
  <c r="D49" i="15"/>
  <c r="D48" i="15"/>
  <c r="D47" i="15"/>
  <c r="D46" i="15"/>
  <c r="D45" i="15"/>
  <c r="D44" i="15"/>
  <c r="D43" i="15"/>
  <c r="D42" i="15"/>
  <c r="D41" i="15"/>
  <c r="D40" i="15"/>
  <c r="D39" i="15"/>
  <c r="D38" i="15"/>
  <c r="D37" i="15"/>
  <c r="D36" i="15"/>
  <c r="D35" i="15"/>
  <c r="C95" i="15"/>
  <c r="C94" i="15"/>
  <c r="C93" i="15"/>
  <c r="C92" i="15"/>
  <c r="C91" i="15"/>
  <c r="C90" i="15"/>
  <c r="C89" i="15"/>
  <c r="C88" i="15"/>
  <c r="C87" i="15"/>
  <c r="C86" i="15"/>
  <c r="C85" i="15"/>
  <c r="C84" i="15"/>
  <c r="C83" i="15"/>
  <c r="C82" i="15"/>
  <c r="C81" i="15"/>
  <c r="C80" i="15"/>
  <c r="C79" i="15"/>
  <c r="C78" i="15"/>
  <c r="C77" i="15"/>
  <c r="C76" i="15"/>
  <c r="C75" i="15"/>
  <c r="C74" i="15"/>
  <c r="C73" i="15"/>
  <c r="C72" i="15"/>
  <c r="C71" i="15"/>
  <c r="C70" i="15"/>
  <c r="C69" i="15"/>
  <c r="C68" i="15"/>
  <c r="C67" i="15"/>
  <c r="C66" i="15"/>
  <c r="C65" i="15"/>
  <c r="C64" i="15"/>
  <c r="C63" i="15"/>
  <c r="C62" i="15"/>
  <c r="C61" i="15"/>
  <c r="C60" i="15"/>
  <c r="C59" i="15"/>
  <c r="C58" i="15"/>
  <c r="C57" i="15"/>
  <c r="C56" i="15"/>
  <c r="C55" i="15"/>
  <c r="C54" i="15"/>
  <c r="C53" i="15"/>
  <c r="C52" i="15"/>
  <c r="C51" i="15"/>
  <c r="C50" i="15"/>
  <c r="C49" i="15"/>
  <c r="C48" i="15"/>
  <c r="C47" i="15"/>
  <c r="C46" i="15"/>
  <c r="C45" i="15"/>
  <c r="C44" i="15"/>
  <c r="C43" i="15"/>
  <c r="C42" i="15"/>
  <c r="C41" i="15"/>
  <c r="C40" i="15"/>
  <c r="C39" i="15"/>
  <c r="C38" i="15"/>
  <c r="C37" i="15"/>
  <c r="C36" i="15"/>
  <c r="C35" i="15"/>
  <c r="A2003" i="10"/>
  <c r="A95" i="15" s="1"/>
  <c r="B93" i="15"/>
  <c r="B95" i="15"/>
  <c r="B94" i="15"/>
  <c r="B92" i="15"/>
  <c r="B91" i="15"/>
  <c r="B90" i="15"/>
  <c r="B89" i="15"/>
  <c r="B88" i="15"/>
  <c r="B87" i="15"/>
  <c r="B86" i="15"/>
  <c r="B85" i="15"/>
  <c r="B84" i="15"/>
  <c r="B83" i="15"/>
  <c r="B82" i="15"/>
  <c r="B81" i="15"/>
  <c r="B80" i="15"/>
  <c r="B79" i="15"/>
  <c r="B78" i="15"/>
  <c r="B77" i="15"/>
  <c r="B76" i="15"/>
  <c r="B75" i="15"/>
  <c r="B74" i="15"/>
  <c r="B73" i="15"/>
  <c r="B72" i="15"/>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A1978" i="10"/>
  <c r="A94" i="15" s="1"/>
  <c r="A1953" i="10"/>
  <c r="A93" i="15" s="1"/>
  <c r="A1928" i="10"/>
  <c r="A92" i="15" s="1"/>
  <c r="A1903" i="10"/>
  <c r="A91" i="15" s="1"/>
  <c r="A1878" i="10"/>
  <c r="A90" i="15" s="1"/>
  <c r="A1853" i="10"/>
  <c r="A378" i="17" s="1"/>
  <c r="A1828" i="10"/>
  <c r="A88" i="15" s="1"/>
  <c r="A1803" i="10"/>
  <c r="A87" i="15" s="1"/>
  <c r="A1778" i="10"/>
  <c r="A363" i="17" s="1"/>
  <c r="A1753" i="10"/>
  <c r="A85" i="15" s="1"/>
  <c r="A1728" i="10"/>
  <c r="A84" i="15" s="1"/>
  <c r="A1703" i="10"/>
  <c r="A83" i="15" s="1"/>
  <c r="A1678" i="10"/>
  <c r="A343" i="17" s="1"/>
  <c r="A1653" i="10"/>
  <c r="A81" i="15" s="1"/>
  <c r="A1628" i="10"/>
  <c r="A333" i="17" s="1"/>
  <c r="A1603" i="10"/>
  <c r="A79" i="15" s="1"/>
  <c r="A1578" i="10"/>
  <c r="A323" i="17" s="1"/>
  <c r="A1553" i="10"/>
  <c r="A318" i="17" s="1"/>
  <c r="A1528" i="10"/>
  <c r="A76" i="15" s="1"/>
  <c r="A1503" i="10"/>
  <c r="A75" i="15" s="1"/>
  <c r="A1478" i="10"/>
  <c r="A74" i="15" s="1"/>
  <c r="A1453" i="10"/>
  <c r="A298" i="17" s="1"/>
  <c r="A1428" i="10"/>
  <c r="A72" i="15" s="1"/>
  <c r="A1403" i="10"/>
  <c r="A1378" i="10"/>
  <c r="A70" i="15" s="1"/>
  <c r="A1353" i="10"/>
  <c r="A69" i="15" s="1"/>
  <c r="A1328" i="10"/>
  <c r="A273" i="17" s="1"/>
  <c r="A1303" i="10"/>
  <c r="A1278" i="10"/>
  <c r="A66" i="15" s="1"/>
  <c r="A1253" i="10"/>
  <c r="A1228" i="10"/>
  <c r="A64" i="15" s="1"/>
  <c r="A1203" i="10"/>
  <c r="A1178" i="10"/>
  <c r="A62" i="15" s="1"/>
  <c r="A1128" i="10"/>
  <c r="A60" i="15" s="1"/>
  <c r="A1103" i="10"/>
  <c r="A228" i="17" s="1"/>
  <c r="A1078" i="10"/>
  <c r="A58" i="15" s="1"/>
  <c r="A1053" i="10"/>
  <c r="A57" i="15" s="1"/>
  <c r="A1028" i="10"/>
  <c r="A213" i="17" s="1"/>
  <c r="A1003" i="10"/>
  <c r="A208" i="17" s="1"/>
  <c r="A978" i="10"/>
  <c r="A953" i="10"/>
  <c r="A928" i="10"/>
  <c r="A52" i="15" s="1"/>
  <c r="A903" i="10"/>
  <c r="A878" i="10"/>
  <c r="A50" i="15" s="1"/>
  <c r="A853" i="10"/>
  <c r="A49" i="15" s="1"/>
  <c r="A828" i="10"/>
  <c r="A48" i="15" s="1"/>
  <c r="A803" i="10"/>
  <c r="A778" i="10"/>
  <c r="A753" i="10"/>
  <c r="A45" i="15" s="1"/>
  <c r="A728" i="10"/>
  <c r="A44" i="15" s="1"/>
  <c r="A703" i="10"/>
  <c r="A43" i="15" s="1"/>
  <c r="A678" i="10"/>
  <c r="A653" i="10"/>
  <c r="A41" i="15" s="1"/>
  <c r="A628" i="10"/>
  <c r="A40" i="15" s="1"/>
  <c r="A603" i="10"/>
  <c r="A128" i="17" s="1"/>
  <c r="A578" i="10"/>
  <c r="A38" i="15" s="1"/>
  <c r="A553" i="10"/>
  <c r="A528" i="10"/>
  <c r="A503" i="10"/>
  <c r="A108" i="17" s="1"/>
  <c r="G408" i="17"/>
  <c r="G403" i="17"/>
  <c r="G398" i="17"/>
  <c r="G393" i="17"/>
  <c r="G388" i="17"/>
  <c r="G383" i="17"/>
  <c r="G378" i="17"/>
  <c r="G373" i="17"/>
  <c r="G368" i="17"/>
  <c r="G363" i="17"/>
  <c r="G358" i="17"/>
  <c r="G353" i="17"/>
  <c r="G348" i="17"/>
  <c r="G343" i="17"/>
  <c r="G338" i="17"/>
  <c r="G333" i="17"/>
  <c r="G328" i="17"/>
  <c r="G323" i="17"/>
  <c r="G318" i="17"/>
  <c r="G313" i="17"/>
  <c r="G308" i="17"/>
  <c r="G303" i="17"/>
  <c r="G298" i="17"/>
  <c r="G293" i="17"/>
  <c r="G288" i="17"/>
  <c r="G283" i="17"/>
  <c r="G278" i="17"/>
  <c r="G273" i="17"/>
  <c r="G268" i="17"/>
  <c r="G263" i="17"/>
  <c r="G258" i="17"/>
  <c r="G253" i="17"/>
  <c r="G248" i="17"/>
  <c r="G243" i="17"/>
  <c r="G238" i="17"/>
  <c r="G233" i="17"/>
  <c r="G228" i="17"/>
  <c r="G223" i="17"/>
  <c r="G218" i="17"/>
  <c r="G213" i="17"/>
  <c r="G208" i="17"/>
  <c r="G203" i="17"/>
  <c r="G198" i="17"/>
  <c r="G193" i="17"/>
  <c r="G188" i="17"/>
  <c r="G183" i="17"/>
  <c r="G178" i="17"/>
  <c r="G173" i="17"/>
  <c r="G168" i="17"/>
  <c r="G163" i="17"/>
  <c r="G158" i="17"/>
  <c r="G153" i="17"/>
  <c r="G148" i="17"/>
  <c r="G143" i="17"/>
  <c r="G138" i="17"/>
  <c r="G133" i="17"/>
  <c r="AI453" i="10"/>
  <c r="Z1828" i="10"/>
  <c r="AA1810" i="10"/>
  <c r="AA1811" i="10"/>
  <c r="AA1814" i="10"/>
  <c r="AA1815" i="10"/>
  <c r="AA1819" i="10"/>
  <c r="AA1824" i="10"/>
  <c r="AA1826" i="10"/>
  <c r="AA1827" i="10"/>
  <c r="AJ1803" i="10"/>
  <c r="AK1803" i="10"/>
  <c r="AJ1753" i="10"/>
  <c r="AK1753" i="10"/>
  <c r="AJ1703" i="10"/>
  <c r="AK1703" i="10"/>
  <c r="AJ1678" i="10"/>
  <c r="AK1678" i="10"/>
  <c r="AJ1603" i="10"/>
  <c r="AK1603" i="10"/>
  <c r="Z1528" i="10"/>
  <c r="AA1528" i="10" s="1"/>
  <c r="AJ1528" i="10"/>
  <c r="AK1528" i="10"/>
  <c r="AJ1503" i="10"/>
  <c r="AK1503" i="10"/>
  <c r="AJ1478" i="10"/>
  <c r="AK1478" i="10"/>
  <c r="AJ1353" i="10"/>
  <c r="AK1353" i="10"/>
  <c r="AA1313" i="10"/>
  <c r="AA1316" i="10"/>
  <c r="AA1317" i="10"/>
  <c r="AJ1303" i="10"/>
  <c r="AK1303" i="10"/>
  <c r="AJ1278" i="10"/>
  <c r="AK1278" i="10"/>
  <c r="AJ1253" i="10"/>
  <c r="AK1253" i="10"/>
  <c r="Z1028" i="10"/>
  <c r="AA1028" i="10" s="1"/>
  <c r="AJ1028" i="10"/>
  <c r="AK1028" i="10"/>
  <c r="AA1015" i="10"/>
  <c r="AJ1003" i="10"/>
  <c r="AK1003" i="10"/>
  <c r="Z753" i="10"/>
  <c r="AA753" i="10" s="1"/>
  <c r="AJ653" i="10"/>
  <c r="AK653" i="10"/>
  <c r="E408" i="17"/>
  <c r="E403" i="17"/>
  <c r="E398" i="17"/>
  <c r="E393" i="17"/>
  <c r="E388" i="17"/>
  <c r="E383" i="17"/>
  <c r="E378" i="17"/>
  <c r="E373" i="17"/>
  <c r="E368" i="17"/>
  <c r="E363" i="17"/>
  <c r="E358" i="17"/>
  <c r="E353" i="17"/>
  <c r="E348" i="17"/>
  <c r="E343" i="17"/>
  <c r="E338" i="17"/>
  <c r="E333" i="17"/>
  <c r="E328" i="17"/>
  <c r="E323" i="17"/>
  <c r="E318" i="17"/>
  <c r="E313" i="17"/>
  <c r="E308" i="17"/>
  <c r="E303" i="17"/>
  <c r="E298" i="17"/>
  <c r="E293" i="17"/>
  <c r="E288" i="17"/>
  <c r="E283" i="17"/>
  <c r="E278" i="17"/>
  <c r="E273" i="17"/>
  <c r="E268" i="17"/>
  <c r="E263" i="17"/>
  <c r="E258" i="17"/>
  <c r="E253" i="17"/>
  <c r="E248" i="17"/>
  <c r="E243" i="17"/>
  <c r="E238" i="17"/>
  <c r="E233" i="17"/>
  <c r="E228" i="17"/>
  <c r="E223" i="17"/>
  <c r="E218" i="17"/>
  <c r="E213" i="17"/>
  <c r="E208" i="17"/>
  <c r="E203" i="17"/>
  <c r="E198" i="17"/>
  <c r="E193" i="17"/>
  <c r="E188" i="17"/>
  <c r="E183" i="17"/>
  <c r="E178" i="17"/>
  <c r="E173" i="17"/>
  <c r="E168" i="17"/>
  <c r="E163" i="17"/>
  <c r="E158" i="17"/>
  <c r="E153" i="17"/>
  <c r="E148" i="17"/>
  <c r="E143" i="17"/>
  <c r="E138" i="17"/>
  <c r="E133" i="17"/>
  <c r="D408" i="17"/>
  <c r="D403" i="17"/>
  <c r="D398" i="17"/>
  <c r="D393" i="17"/>
  <c r="D388" i="17"/>
  <c r="D383" i="17"/>
  <c r="D378" i="17"/>
  <c r="D373" i="17"/>
  <c r="D368" i="17"/>
  <c r="D363" i="17"/>
  <c r="D358" i="17"/>
  <c r="D353" i="17"/>
  <c r="D348" i="17"/>
  <c r="D343" i="17"/>
  <c r="D338" i="17"/>
  <c r="D333" i="17"/>
  <c r="D328" i="17"/>
  <c r="D323" i="17"/>
  <c r="D318" i="17"/>
  <c r="D313" i="17"/>
  <c r="D308" i="17"/>
  <c r="D303" i="17"/>
  <c r="D298" i="17"/>
  <c r="D293" i="17"/>
  <c r="D288" i="17"/>
  <c r="D283" i="17"/>
  <c r="D278" i="17"/>
  <c r="D273" i="17"/>
  <c r="D268" i="17"/>
  <c r="D263" i="17"/>
  <c r="D258" i="17"/>
  <c r="D253" i="17"/>
  <c r="D248" i="17"/>
  <c r="D243" i="17"/>
  <c r="D238" i="17"/>
  <c r="D233" i="17"/>
  <c r="D228" i="17"/>
  <c r="D223" i="17"/>
  <c r="D218" i="17"/>
  <c r="D213" i="17"/>
  <c r="D208" i="17"/>
  <c r="D203" i="17"/>
  <c r="D198" i="17"/>
  <c r="D193" i="17"/>
  <c r="D188" i="17"/>
  <c r="D183" i="17"/>
  <c r="D178" i="17"/>
  <c r="D173" i="17"/>
  <c r="D168" i="17"/>
  <c r="D163" i="17"/>
  <c r="D158" i="17"/>
  <c r="D153" i="17"/>
  <c r="D148" i="17"/>
  <c r="D143" i="17"/>
  <c r="D138" i="17"/>
  <c r="D133" i="17"/>
  <c r="C408" i="17"/>
  <c r="C403" i="17"/>
  <c r="C398" i="17"/>
  <c r="C393" i="17"/>
  <c r="C388" i="17"/>
  <c r="C383" i="17"/>
  <c r="C378" i="17"/>
  <c r="C373" i="17"/>
  <c r="C368" i="17"/>
  <c r="C363" i="17"/>
  <c r="C358" i="17"/>
  <c r="C353" i="17"/>
  <c r="C348" i="17"/>
  <c r="C343" i="17"/>
  <c r="C338" i="17"/>
  <c r="C333" i="17"/>
  <c r="C328" i="17"/>
  <c r="C323" i="17"/>
  <c r="C318" i="17"/>
  <c r="C313" i="17"/>
  <c r="C308" i="17"/>
  <c r="C303" i="17"/>
  <c r="C298" i="17"/>
  <c r="C293" i="17"/>
  <c r="C288" i="17"/>
  <c r="C283" i="17"/>
  <c r="C278" i="17"/>
  <c r="C273" i="17"/>
  <c r="C268" i="17"/>
  <c r="C263" i="17"/>
  <c r="C258" i="17"/>
  <c r="C253" i="17"/>
  <c r="C248" i="17"/>
  <c r="C243" i="17"/>
  <c r="C238" i="17"/>
  <c r="C233" i="17"/>
  <c r="C228" i="17"/>
  <c r="C223" i="17"/>
  <c r="C218" i="17"/>
  <c r="C213" i="17"/>
  <c r="C208" i="17"/>
  <c r="C203" i="17"/>
  <c r="C198" i="17"/>
  <c r="C193" i="17"/>
  <c r="C188" i="17"/>
  <c r="C183" i="17"/>
  <c r="C178" i="17"/>
  <c r="C173" i="17"/>
  <c r="C168" i="17"/>
  <c r="C163" i="17"/>
  <c r="C158" i="17"/>
  <c r="C153" i="17"/>
  <c r="C148" i="17"/>
  <c r="C143" i="17"/>
  <c r="C138" i="17"/>
  <c r="C133" i="17"/>
  <c r="B408" i="17"/>
  <c r="B403" i="17"/>
  <c r="B398" i="17"/>
  <c r="B393" i="17"/>
  <c r="B388" i="17"/>
  <c r="B383" i="17"/>
  <c r="B378" i="17"/>
  <c r="B373" i="17"/>
  <c r="B368" i="17"/>
  <c r="B363" i="17"/>
  <c r="B358" i="17"/>
  <c r="B353" i="17"/>
  <c r="B348" i="17"/>
  <c r="B343" i="17"/>
  <c r="B338" i="17"/>
  <c r="B333" i="17"/>
  <c r="B328" i="17"/>
  <c r="B323" i="17"/>
  <c r="B318" i="17"/>
  <c r="B313" i="17"/>
  <c r="B308" i="17"/>
  <c r="B303" i="17"/>
  <c r="B298" i="17"/>
  <c r="B293" i="17"/>
  <c r="B288" i="17"/>
  <c r="B283" i="17"/>
  <c r="B278" i="17"/>
  <c r="B273" i="17"/>
  <c r="B268" i="17"/>
  <c r="B263" i="17"/>
  <c r="B258" i="17"/>
  <c r="B253" i="17"/>
  <c r="B248" i="17"/>
  <c r="B243" i="17"/>
  <c r="B238" i="17"/>
  <c r="B233" i="17"/>
  <c r="B228" i="17"/>
  <c r="B223" i="17"/>
  <c r="B218" i="17"/>
  <c r="B213" i="17"/>
  <c r="B208" i="17"/>
  <c r="B203" i="17"/>
  <c r="B198" i="17"/>
  <c r="B193" i="17"/>
  <c r="B188" i="17"/>
  <c r="B183" i="17"/>
  <c r="B178" i="17"/>
  <c r="B173" i="17"/>
  <c r="B168" i="17"/>
  <c r="B163" i="17"/>
  <c r="B158" i="17"/>
  <c r="B153" i="17"/>
  <c r="B148" i="17"/>
  <c r="B143" i="17"/>
  <c r="B138" i="17"/>
  <c r="B133" i="17"/>
  <c r="J132" i="17"/>
  <c r="J131" i="17"/>
  <c r="J130" i="17"/>
  <c r="J129" i="17"/>
  <c r="J128" i="17"/>
  <c r="I132" i="17"/>
  <c r="I131" i="17"/>
  <c r="I130" i="17"/>
  <c r="I128" i="17"/>
  <c r="I129" i="17"/>
  <c r="H132" i="17"/>
  <c r="H131" i="17"/>
  <c r="H130" i="17"/>
  <c r="G128" i="17"/>
  <c r="AJ603" i="10"/>
  <c r="AK603" i="10"/>
  <c r="E128" i="17"/>
  <c r="D128" i="17"/>
  <c r="C128" i="17"/>
  <c r="B128" i="17"/>
  <c r="J127" i="17"/>
  <c r="J126" i="17"/>
  <c r="J125" i="17"/>
  <c r="J124" i="17"/>
  <c r="J123" i="17"/>
  <c r="I127" i="17"/>
  <c r="I126" i="17"/>
  <c r="I125" i="17"/>
  <c r="I124" i="17"/>
  <c r="I123" i="17"/>
  <c r="H129" i="17"/>
  <c r="H128" i="17"/>
  <c r="H127" i="17"/>
  <c r="H126" i="17"/>
  <c r="H125" i="17"/>
  <c r="H124" i="17"/>
  <c r="H123" i="17"/>
  <c r="G123" i="17"/>
  <c r="AJ578" i="10"/>
  <c r="AK578" i="10"/>
  <c r="E123" i="17"/>
  <c r="D123" i="17"/>
  <c r="C123" i="17"/>
  <c r="J122" i="17"/>
  <c r="J121" i="17"/>
  <c r="J120" i="17"/>
  <c r="J119" i="17"/>
  <c r="J118" i="17"/>
  <c r="I122" i="17"/>
  <c r="I121" i="17"/>
  <c r="I120" i="17"/>
  <c r="I119" i="17"/>
  <c r="I118" i="17"/>
  <c r="H122" i="17"/>
  <c r="H121" i="17"/>
  <c r="H120" i="17"/>
  <c r="H119" i="17"/>
  <c r="H118" i="17"/>
  <c r="G118" i="17"/>
  <c r="AA563" i="10"/>
  <c r="AB563" i="10"/>
  <c r="Z553" i="10"/>
  <c r="AA553" i="10" s="1"/>
  <c r="AJ553" i="10"/>
  <c r="AK553" i="10"/>
  <c r="AI553" i="10"/>
  <c r="E118" i="17"/>
  <c r="D118" i="17"/>
  <c r="C118" i="17"/>
  <c r="J117" i="17"/>
  <c r="J116" i="17"/>
  <c r="J115" i="17"/>
  <c r="J114" i="17"/>
  <c r="J112" i="17"/>
  <c r="J113" i="17"/>
  <c r="I117" i="17"/>
  <c r="I116" i="17"/>
  <c r="I115" i="17"/>
  <c r="I114" i="17"/>
  <c r="I113" i="17"/>
  <c r="H117" i="17"/>
  <c r="H116" i="17"/>
  <c r="H115" i="17"/>
  <c r="H114" i="17"/>
  <c r="H113" i="17"/>
  <c r="G113" i="17"/>
  <c r="AA528" i="10"/>
  <c r="Z529" i="10"/>
  <c r="Z530" i="10"/>
  <c r="Z531" i="10"/>
  <c r="Z532" i="10"/>
  <c r="AA532" i="10" s="1"/>
  <c r="Z533" i="10"/>
  <c r="Z534" i="10"/>
  <c r="AB534" i="10" s="1"/>
  <c r="Z535" i="10"/>
  <c r="AA535" i="10" s="1"/>
  <c r="Z536" i="10"/>
  <c r="Z537" i="10"/>
  <c r="AA537" i="10" s="1"/>
  <c r="AA539" i="10"/>
  <c r="AA542" i="10"/>
  <c r="Z543" i="10"/>
  <c r="AA543" i="10" s="1"/>
  <c r="Z544" i="10"/>
  <c r="AB544" i="10" s="1"/>
  <c r="Z545" i="10"/>
  <c r="AB545" i="10" s="1"/>
  <c r="AA545" i="10"/>
  <c r="Z546" i="10"/>
  <c r="AA546" i="10" s="1"/>
  <c r="Z547" i="10"/>
  <c r="Z548" i="10"/>
  <c r="Z549" i="10"/>
  <c r="AB549" i="10" s="1"/>
  <c r="Z550" i="10"/>
  <c r="Z551" i="10"/>
  <c r="AA551" i="10" s="1"/>
  <c r="Z552" i="10"/>
  <c r="AA552" i="10" s="1"/>
  <c r="AJ528" i="10"/>
  <c r="AK528" i="10"/>
  <c r="AI528" i="10"/>
  <c r="E113" i="17"/>
  <c r="D113" i="17"/>
  <c r="C113" i="17"/>
  <c r="B113" i="17"/>
  <c r="Z754" i="10"/>
  <c r="AA754" i="10" s="1"/>
  <c r="Z755" i="10"/>
  <c r="AA755" i="10" s="1"/>
  <c r="Z756" i="10"/>
  <c r="AA756" i="10" s="1"/>
  <c r="Z757" i="10"/>
  <c r="AA757" i="10" s="1"/>
  <c r="Z758" i="10"/>
  <c r="AA758" i="10" s="1"/>
  <c r="Z759" i="10"/>
  <c r="AA759" i="10" s="1"/>
  <c r="Z760" i="10"/>
  <c r="AA760" i="10" s="1"/>
  <c r="Z761" i="10"/>
  <c r="AA761" i="10" s="1"/>
  <c r="Z762" i="10"/>
  <c r="AA762" i="10" s="1"/>
  <c r="Z763" i="10"/>
  <c r="AA763" i="10" s="1"/>
  <c r="Z764" i="10"/>
  <c r="Z765" i="10"/>
  <c r="Z766" i="10"/>
  <c r="AA766" i="10" s="1"/>
  <c r="Z767" i="10"/>
  <c r="AA767" i="10" s="1"/>
  <c r="Z768" i="10"/>
  <c r="Z769" i="10"/>
  <c r="AA769" i="10" s="1"/>
  <c r="Z770" i="10"/>
  <c r="AA770" i="10" s="1"/>
  <c r="Z771" i="10"/>
  <c r="Z772" i="10"/>
  <c r="AA772" i="10" s="1"/>
  <c r="AA776" i="10"/>
  <c r="AA777" i="10"/>
  <c r="A398" i="17"/>
  <c r="A388" i="17"/>
  <c r="A358" i="17"/>
  <c r="A328" i="17"/>
  <c r="A178" i="17"/>
  <c r="A78" i="10"/>
  <c r="A23" i="17" s="1"/>
  <c r="A28" i="10"/>
  <c r="A13" i="17" s="1"/>
  <c r="D96" i="15"/>
  <c r="H108" i="17"/>
  <c r="AB528" i="10"/>
  <c r="AB542" i="10"/>
  <c r="AB551" i="10"/>
  <c r="Z503" i="10"/>
  <c r="AA503" i="10" s="1"/>
  <c r="Z504" i="10"/>
  <c r="AA504" i="10" s="1"/>
  <c r="Z505" i="10"/>
  <c r="AA505" i="10" s="1"/>
  <c r="Z506" i="10"/>
  <c r="AB506" i="10" s="1"/>
  <c r="Z507" i="10"/>
  <c r="Z508" i="10"/>
  <c r="AA508" i="10" s="1"/>
  <c r="Z509" i="10"/>
  <c r="AA509" i="10"/>
  <c r="Z510" i="10"/>
  <c r="AA510" i="10" s="1"/>
  <c r="Z511" i="10"/>
  <c r="AA511" i="10" s="1"/>
  <c r="Z512" i="10"/>
  <c r="AA512" i="10" s="1"/>
  <c r="Z513" i="10"/>
  <c r="AA513" i="10" s="1"/>
  <c r="Z514" i="10"/>
  <c r="Z515" i="10"/>
  <c r="Z516" i="10"/>
  <c r="AA516" i="10" s="1"/>
  <c r="Z517" i="10"/>
  <c r="Z518" i="10"/>
  <c r="AA518" i="10"/>
  <c r="Z519" i="10"/>
  <c r="AA519" i="10" s="1"/>
  <c r="Z520" i="10"/>
  <c r="AA520" i="10" s="1"/>
  <c r="Z521" i="10"/>
  <c r="Z522" i="10"/>
  <c r="AA522" i="10" s="1"/>
  <c r="Z523" i="10"/>
  <c r="AA523" i="10" s="1"/>
  <c r="Z524" i="10"/>
  <c r="Z525" i="10"/>
  <c r="AA525" i="10" s="1"/>
  <c r="Z526" i="10"/>
  <c r="AA526" i="10" s="1"/>
  <c r="Z527" i="10"/>
  <c r="AI503" i="10"/>
  <c r="AJ503" i="10" s="1"/>
  <c r="Z403" i="10"/>
  <c r="AA403" i="10" s="1"/>
  <c r="Z404" i="10"/>
  <c r="AA404" i="10" s="1"/>
  <c r="Z405" i="10"/>
  <c r="AA405" i="10" s="1"/>
  <c r="Z406" i="10"/>
  <c r="Z407" i="10"/>
  <c r="AA407" i="10" s="1"/>
  <c r="Z408" i="10"/>
  <c r="Z409" i="10"/>
  <c r="AA409" i="10" s="1"/>
  <c r="Z410" i="10"/>
  <c r="Z411" i="10"/>
  <c r="AA411" i="10" s="1"/>
  <c r="Z412" i="10"/>
  <c r="Z413" i="10"/>
  <c r="Z414" i="10"/>
  <c r="AA414" i="10" s="1"/>
  <c r="Z415" i="10"/>
  <c r="AA415" i="10" s="1"/>
  <c r="Z416" i="10"/>
  <c r="AA416" i="10" s="1"/>
  <c r="Z417" i="10"/>
  <c r="Z418" i="10"/>
  <c r="Z419" i="10"/>
  <c r="AA419" i="10" s="1"/>
  <c r="Z420" i="10"/>
  <c r="AA420" i="10" s="1"/>
  <c r="Z421" i="10"/>
  <c r="AA421" i="10" s="1"/>
  <c r="Z422" i="10"/>
  <c r="Z423" i="10"/>
  <c r="AA423" i="10" s="1"/>
  <c r="Z424" i="10"/>
  <c r="Z425" i="10"/>
  <c r="AA425" i="10" s="1"/>
  <c r="Z426" i="10"/>
  <c r="Z427" i="10"/>
  <c r="AA427" i="10" s="1"/>
  <c r="AI403" i="10"/>
  <c r="Z383" i="10"/>
  <c r="AB383" i="10" s="1"/>
  <c r="I218" i="17"/>
  <c r="Z253" i="10"/>
  <c r="AA253" i="10" s="1"/>
  <c r="Z254" i="10"/>
  <c r="AB254" i="10" s="1"/>
  <c r="Z255" i="10"/>
  <c r="Z256" i="10"/>
  <c r="AA256" i="10" s="1"/>
  <c r="Z257" i="10"/>
  <c r="Z258" i="10"/>
  <c r="AB258" i="10" s="1"/>
  <c r="Z259" i="10"/>
  <c r="AA259" i="10" s="1"/>
  <c r="Z260" i="10"/>
  <c r="AA260" i="10" s="1"/>
  <c r="Z261" i="10"/>
  <c r="AA261" i="10" s="1"/>
  <c r="Z262" i="10"/>
  <c r="AA262" i="10" s="1"/>
  <c r="Z263" i="10"/>
  <c r="AB263" i="10" s="1"/>
  <c r="Z264" i="10"/>
  <c r="Z265" i="10"/>
  <c r="Z266" i="10"/>
  <c r="AA266" i="10" s="1"/>
  <c r="Z267" i="10"/>
  <c r="Z268" i="10"/>
  <c r="Z269" i="10"/>
  <c r="Z270" i="10"/>
  <c r="AA270" i="10" s="1"/>
  <c r="Z271" i="10"/>
  <c r="Z272" i="10"/>
  <c r="Z273" i="10"/>
  <c r="AA273" i="10" s="1"/>
  <c r="Z274" i="10"/>
  <c r="AA274" i="10" s="1"/>
  <c r="Z275" i="10"/>
  <c r="Z276" i="10"/>
  <c r="Z277" i="10"/>
  <c r="AI253" i="10"/>
  <c r="E3" i="17"/>
  <c r="J3" i="17"/>
  <c r="M5" i="17"/>
  <c r="E8" i="17"/>
  <c r="J10" i="17"/>
  <c r="B13" i="17"/>
  <c r="C13" i="17"/>
  <c r="D13" i="17"/>
  <c r="E13" i="17"/>
  <c r="G13" i="17"/>
  <c r="J13" i="17"/>
  <c r="H14" i="17"/>
  <c r="J14" i="17"/>
  <c r="H15" i="17"/>
  <c r="I15" i="17"/>
  <c r="J15" i="17"/>
  <c r="H16" i="17"/>
  <c r="I16" i="17"/>
  <c r="J16" i="17"/>
  <c r="I17" i="17"/>
  <c r="J17" i="17"/>
  <c r="A53" i="10"/>
  <c r="A17" i="15" s="1"/>
  <c r="B18" i="17"/>
  <c r="C18" i="17"/>
  <c r="D18" i="17"/>
  <c r="E18" i="17"/>
  <c r="G18" i="17"/>
  <c r="H18" i="17"/>
  <c r="J18" i="17"/>
  <c r="H19" i="17"/>
  <c r="I19" i="17"/>
  <c r="J19" i="17"/>
  <c r="H20" i="17"/>
  <c r="J20" i="17"/>
  <c r="H21" i="17"/>
  <c r="I21" i="17"/>
  <c r="J21" i="17"/>
  <c r="H22" i="17"/>
  <c r="I22" i="17"/>
  <c r="J22" i="17"/>
  <c r="C23" i="17"/>
  <c r="G23" i="17"/>
  <c r="H23" i="17"/>
  <c r="J23" i="17"/>
  <c r="H24" i="17"/>
  <c r="I24" i="17"/>
  <c r="J24" i="17"/>
  <c r="H25" i="17"/>
  <c r="I25" i="17"/>
  <c r="J25" i="17"/>
  <c r="H26" i="17"/>
  <c r="J26" i="17"/>
  <c r="H27" i="17"/>
  <c r="I27" i="17"/>
  <c r="J27" i="17"/>
  <c r="A103" i="10"/>
  <c r="A28" i="17" s="1"/>
  <c r="B28" i="17"/>
  <c r="C28" i="17"/>
  <c r="D28" i="17"/>
  <c r="E28" i="17"/>
  <c r="Z103" i="10"/>
  <c r="AB103" i="10" s="1"/>
  <c r="Z104" i="10"/>
  <c r="Z105" i="10"/>
  <c r="AA105" i="10" s="1"/>
  <c r="Z106" i="10"/>
  <c r="AA106" i="10" s="1"/>
  <c r="Z107" i="10"/>
  <c r="AA107" i="10" s="1"/>
  <c r="Z108" i="10"/>
  <c r="AA108" i="10" s="1"/>
  <c r="Z109" i="10"/>
  <c r="AA109" i="10" s="1"/>
  <c r="Z110" i="10"/>
  <c r="AA110" i="10" s="1"/>
  <c r="Z111" i="10"/>
  <c r="Z112" i="10"/>
  <c r="Z113" i="10"/>
  <c r="AA113" i="10" s="1"/>
  <c r="Z114" i="10"/>
  <c r="AB114" i="10" s="1"/>
  <c r="Z115" i="10"/>
  <c r="AA115" i="10" s="1"/>
  <c r="Z116" i="10"/>
  <c r="AA116" i="10" s="1"/>
  <c r="Z117" i="10"/>
  <c r="AA117" i="10" s="1"/>
  <c r="Z118" i="10"/>
  <c r="AA118" i="10" s="1"/>
  <c r="Z119" i="10"/>
  <c r="Z120" i="10"/>
  <c r="AA120" i="10" s="1"/>
  <c r="Z121" i="10"/>
  <c r="Z122" i="10"/>
  <c r="AA122" i="10" s="1"/>
  <c r="Z123" i="10"/>
  <c r="AA123" i="10" s="1"/>
  <c r="Z124" i="10"/>
  <c r="Z125" i="10"/>
  <c r="AA125" i="10" s="1"/>
  <c r="Z126" i="10"/>
  <c r="AA126" i="10"/>
  <c r="Z127" i="10"/>
  <c r="AA127" i="10" s="1"/>
  <c r="AI103" i="10"/>
  <c r="G28" i="17"/>
  <c r="H28" i="17"/>
  <c r="I28" i="17"/>
  <c r="J28" i="17"/>
  <c r="H29" i="17"/>
  <c r="I29" i="17"/>
  <c r="J29" i="17"/>
  <c r="H30" i="17"/>
  <c r="I30" i="17"/>
  <c r="J30" i="17"/>
  <c r="H31" i="17"/>
  <c r="I31" i="17"/>
  <c r="J31" i="17"/>
  <c r="H32" i="17"/>
  <c r="I32" i="17"/>
  <c r="J32" i="17"/>
  <c r="A128" i="10"/>
  <c r="A33" i="17" s="1"/>
  <c r="B33" i="17"/>
  <c r="C33" i="17"/>
  <c r="D33" i="17"/>
  <c r="E33" i="17"/>
  <c r="G33" i="17"/>
  <c r="H33" i="17"/>
  <c r="I33" i="17"/>
  <c r="J33" i="17"/>
  <c r="H34" i="17"/>
  <c r="I34" i="17"/>
  <c r="J34" i="17"/>
  <c r="H35" i="17"/>
  <c r="I35" i="17"/>
  <c r="J35" i="17"/>
  <c r="H36" i="17"/>
  <c r="I36" i="17"/>
  <c r="J36" i="17"/>
  <c r="H37" i="17"/>
  <c r="I37" i="17"/>
  <c r="J37" i="17"/>
  <c r="A153" i="10"/>
  <c r="A21" i="15" s="1"/>
  <c r="B38" i="17"/>
  <c r="C38" i="17"/>
  <c r="D38" i="17"/>
  <c r="E38" i="17"/>
  <c r="G38" i="17"/>
  <c r="H38" i="17"/>
  <c r="I38" i="17"/>
  <c r="J38" i="17"/>
  <c r="H39" i="17"/>
  <c r="I39" i="17"/>
  <c r="J39" i="17"/>
  <c r="H40" i="17"/>
  <c r="I40" i="17"/>
  <c r="J40" i="17"/>
  <c r="H41" i="17"/>
  <c r="I41" i="17"/>
  <c r="J41" i="17"/>
  <c r="H42" i="17"/>
  <c r="I42" i="17"/>
  <c r="J42" i="17"/>
  <c r="A178" i="10"/>
  <c r="A43" i="17" s="1"/>
  <c r="B43" i="17"/>
  <c r="C43" i="17"/>
  <c r="D43" i="17"/>
  <c r="E43" i="17"/>
  <c r="G43" i="17"/>
  <c r="H43" i="17"/>
  <c r="I43" i="17"/>
  <c r="J43" i="17"/>
  <c r="H44" i="17"/>
  <c r="I44" i="17"/>
  <c r="J44" i="17"/>
  <c r="H45" i="17"/>
  <c r="I45" i="17"/>
  <c r="J45" i="17"/>
  <c r="H46" i="17"/>
  <c r="I46" i="17"/>
  <c r="J46" i="17"/>
  <c r="H47" i="17"/>
  <c r="I47" i="17"/>
  <c r="J47" i="17"/>
  <c r="A203" i="10"/>
  <c r="A23" i="15" s="1"/>
  <c r="B48" i="17"/>
  <c r="C48" i="17"/>
  <c r="D48" i="17"/>
  <c r="E48" i="17"/>
  <c r="G48" i="17"/>
  <c r="H48" i="17"/>
  <c r="I48" i="17"/>
  <c r="J48" i="17"/>
  <c r="H49" i="17"/>
  <c r="I49" i="17"/>
  <c r="J49" i="17"/>
  <c r="H50" i="17"/>
  <c r="I50" i="17"/>
  <c r="J50" i="17"/>
  <c r="H51" i="17"/>
  <c r="I51" i="17"/>
  <c r="J51" i="17"/>
  <c r="H52" i="17"/>
  <c r="I52" i="17"/>
  <c r="J52" i="17"/>
  <c r="A228" i="10"/>
  <c r="A53" i="17" s="1"/>
  <c r="B53" i="17"/>
  <c r="C53" i="17"/>
  <c r="D53" i="17"/>
  <c r="E53" i="17"/>
  <c r="G53" i="17"/>
  <c r="H53" i="17"/>
  <c r="I53" i="17"/>
  <c r="J53" i="17"/>
  <c r="H54" i="17"/>
  <c r="I54" i="17"/>
  <c r="J54" i="17"/>
  <c r="H55" i="17"/>
  <c r="I55" i="17"/>
  <c r="J55" i="17"/>
  <c r="H56" i="17"/>
  <c r="I56" i="17"/>
  <c r="J56" i="17"/>
  <c r="H57" i="17"/>
  <c r="I57" i="17"/>
  <c r="J57" i="17"/>
  <c r="A253" i="10"/>
  <c r="A58" i="17" s="1"/>
  <c r="C58" i="17"/>
  <c r="D58" i="17"/>
  <c r="E58" i="17"/>
  <c r="G58" i="17"/>
  <c r="H58" i="17"/>
  <c r="I58" i="17"/>
  <c r="J58" i="17"/>
  <c r="H59" i="17"/>
  <c r="I59" i="17"/>
  <c r="J59" i="17"/>
  <c r="H60" i="17"/>
  <c r="I60" i="17"/>
  <c r="J60" i="17"/>
  <c r="H61" i="17"/>
  <c r="I61" i="17"/>
  <c r="J61" i="17"/>
  <c r="H62" i="17"/>
  <c r="I62" i="17"/>
  <c r="A278" i="10"/>
  <c r="A26" i="15" s="1"/>
  <c r="C63" i="17"/>
  <c r="D63" i="17"/>
  <c r="E63" i="17"/>
  <c r="G63" i="17"/>
  <c r="H63" i="17"/>
  <c r="I63" i="17"/>
  <c r="J63" i="17"/>
  <c r="H64" i="17"/>
  <c r="I64" i="17"/>
  <c r="J64" i="17"/>
  <c r="H65" i="17"/>
  <c r="I65" i="17"/>
  <c r="J65" i="17"/>
  <c r="H66" i="17"/>
  <c r="I66" i="17"/>
  <c r="J66" i="17"/>
  <c r="H67" i="17"/>
  <c r="I67" i="17"/>
  <c r="J67" i="17"/>
  <c r="A303" i="10"/>
  <c r="C68" i="17"/>
  <c r="D68" i="17"/>
  <c r="E68" i="17"/>
  <c r="G68" i="17"/>
  <c r="H68" i="17"/>
  <c r="I68" i="17"/>
  <c r="J68" i="17"/>
  <c r="H69" i="17"/>
  <c r="I69" i="17"/>
  <c r="J69" i="17"/>
  <c r="H70" i="17"/>
  <c r="I70" i="17"/>
  <c r="J70" i="17"/>
  <c r="H71" i="17"/>
  <c r="I71" i="17"/>
  <c r="J71" i="17"/>
  <c r="H72" i="17"/>
  <c r="I72" i="17"/>
  <c r="J72" i="17"/>
  <c r="A328" i="10"/>
  <c r="A73" i="17" s="1"/>
  <c r="B73" i="17"/>
  <c r="C73" i="17"/>
  <c r="D73" i="17"/>
  <c r="E73" i="17"/>
  <c r="G73" i="17"/>
  <c r="I73" i="17"/>
  <c r="J73" i="17"/>
  <c r="I74" i="17"/>
  <c r="J74" i="17"/>
  <c r="H75" i="17"/>
  <c r="I75" i="17"/>
  <c r="J75" i="17"/>
  <c r="H76" i="17"/>
  <c r="I76" i="17"/>
  <c r="J76" i="17"/>
  <c r="H77" i="17"/>
  <c r="I77" i="17"/>
  <c r="A353" i="10"/>
  <c r="A29" i="15" s="1"/>
  <c r="B78" i="17"/>
  <c r="C78" i="17"/>
  <c r="D78" i="17"/>
  <c r="E78" i="17"/>
  <c r="G78" i="17"/>
  <c r="H78" i="17"/>
  <c r="I78" i="17"/>
  <c r="J78" i="17"/>
  <c r="H79" i="17"/>
  <c r="I79" i="17"/>
  <c r="J79" i="17"/>
  <c r="H80" i="17"/>
  <c r="I80" i="17"/>
  <c r="J80" i="17"/>
  <c r="H81" i="17"/>
  <c r="I81" i="17"/>
  <c r="J81" i="17"/>
  <c r="H82" i="17"/>
  <c r="I82" i="17"/>
  <c r="J82" i="17"/>
  <c r="A378" i="10"/>
  <c r="A83" i="17" s="1"/>
  <c r="B83" i="17"/>
  <c r="C83" i="17"/>
  <c r="D83" i="17"/>
  <c r="E83" i="17"/>
  <c r="G83" i="17"/>
  <c r="H83" i="17"/>
  <c r="I83" i="17"/>
  <c r="J83" i="17"/>
  <c r="H84" i="17"/>
  <c r="I84" i="17"/>
  <c r="J84" i="17"/>
  <c r="H85" i="17"/>
  <c r="I85" i="17"/>
  <c r="J85" i="17"/>
  <c r="H86" i="17"/>
  <c r="I86" i="17"/>
  <c r="J86" i="17"/>
  <c r="H87" i="17"/>
  <c r="I87" i="17"/>
  <c r="J87" i="17"/>
  <c r="A403" i="10"/>
  <c r="A31" i="15" s="1"/>
  <c r="B88" i="17"/>
  <c r="C88" i="17"/>
  <c r="D88" i="17"/>
  <c r="E88" i="17"/>
  <c r="G88" i="17"/>
  <c r="H88" i="17"/>
  <c r="I88" i="17"/>
  <c r="J88" i="17"/>
  <c r="H89" i="17"/>
  <c r="I89" i="17"/>
  <c r="J89" i="17"/>
  <c r="H90" i="17"/>
  <c r="I90" i="17"/>
  <c r="J90" i="17"/>
  <c r="H91" i="17"/>
  <c r="I91" i="17"/>
  <c r="J91" i="17"/>
  <c r="H92" i="17"/>
  <c r="I92" i="17"/>
  <c r="J92" i="17"/>
  <c r="A428" i="10"/>
  <c r="A32" i="15" s="1"/>
  <c r="C93" i="17"/>
  <c r="D93" i="17"/>
  <c r="E93" i="17"/>
  <c r="G93" i="17"/>
  <c r="H93" i="17"/>
  <c r="I93" i="17"/>
  <c r="J93" i="17"/>
  <c r="H94" i="17"/>
  <c r="I94" i="17"/>
  <c r="J94" i="17"/>
  <c r="H95" i="17"/>
  <c r="I95" i="17"/>
  <c r="J95" i="17"/>
  <c r="H96" i="17"/>
  <c r="I96" i="17"/>
  <c r="J96" i="17"/>
  <c r="H97" i="17"/>
  <c r="I97" i="17"/>
  <c r="J97" i="17"/>
  <c r="A453" i="10"/>
  <c r="A98" i="17" s="1"/>
  <c r="B98" i="17"/>
  <c r="C98" i="17"/>
  <c r="D98" i="17"/>
  <c r="E98" i="17"/>
  <c r="G98" i="17"/>
  <c r="H98" i="17"/>
  <c r="I98" i="17"/>
  <c r="J98" i="17"/>
  <c r="H99" i="17"/>
  <c r="I99" i="17"/>
  <c r="J99" i="17"/>
  <c r="H100" i="17"/>
  <c r="I100" i="17"/>
  <c r="J100" i="17"/>
  <c r="H101" i="17"/>
  <c r="I101" i="17"/>
  <c r="J101" i="17"/>
  <c r="H102" i="17"/>
  <c r="I102" i="17"/>
  <c r="J102" i="17"/>
  <c r="A478" i="10"/>
  <c r="A103" i="17" s="1"/>
  <c r="B103" i="17"/>
  <c r="C103" i="17"/>
  <c r="D103" i="17"/>
  <c r="E103" i="17"/>
  <c r="G103" i="17"/>
  <c r="H103" i="17"/>
  <c r="I103" i="17"/>
  <c r="J103" i="17"/>
  <c r="H104" i="17"/>
  <c r="I104" i="17"/>
  <c r="J104" i="17"/>
  <c r="H105" i="17"/>
  <c r="I105" i="17"/>
  <c r="J105" i="17"/>
  <c r="H106" i="17"/>
  <c r="I106" i="17"/>
  <c r="J106" i="17"/>
  <c r="H107" i="17"/>
  <c r="I107" i="17"/>
  <c r="J107" i="17"/>
  <c r="B108" i="17"/>
  <c r="C108" i="17"/>
  <c r="D108" i="17"/>
  <c r="E108" i="17"/>
  <c r="G108" i="17"/>
  <c r="I108" i="17"/>
  <c r="J108" i="17"/>
  <c r="H109" i="17"/>
  <c r="I109" i="17"/>
  <c r="J109" i="17"/>
  <c r="H110" i="17"/>
  <c r="I110" i="17"/>
  <c r="J110" i="17"/>
  <c r="H111" i="17"/>
  <c r="I111" i="17"/>
  <c r="J111" i="17"/>
  <c r="H112" i="17"/>
  <c r="I112" i="17"/>
  <c r="A7" i="15"/>
  <c r="C20" i="10"/>
  <c r="D9" i="15" s="1"/>
  <c r="D11" i="15"/>
  <c r="B16" i="15"/>
  <c r="C16" i="15"/>
  <c r="D16" i="15"/>
  <c r="E16" i="15"/>
  <c r="B17" i="15"/>
  <c r="C17" i="15"/>
  <c r="D17" i="15"/>
  <c r="E17" i="15"/>
  <c r="B18" i="15"/>
  <c r="C18" i="15"/>
  <c r="D18" i="15"/>
  <c r="E18" i="15"/>
  <c r="B19" i="15"/>
  <c r="C19" i="15"/>
  <c r="D19" i="15"/>
  <c r="E19" i="15"/>
  <c r="B20" i="15"/>
  <c r="C20" i="15"/>
  <c r="D20" i="15"/>
  <c r="E20" i="15"/>
  <c r="B21" i="15"/>
  <c r="C21" i="15"/>
  <c r="D21" i="15"/>
  <c r="E21" i="15"/>
  <c r="B22" i="15"/>
  <c r="C22" i="15"/>
  <c r="D22" i="15"/>
  <c r="E22" i="15"/>
  <c r="B23" i="15"/>
  <c r="C23" i="15"/>
  <c r="D23" i="15"/>
  <c r="E23" i="15"/>
  <c r="B24" i="15"/>
  <c r="C24" i="15"/>
  <c r="D24" i="15"/>
  <c r="E24" i="15"/>
  <c r="B25" i="15"/>
  <c r="C25" i="15"/>
  <c r="D25" i="15"/>
  <c r="E25" i="15"/>
  <c r="B26" i="15"/>
  <c r="C26" i="15"/>
  <c r="D26" i="15"/>
  <c r="E26" i="15"/>
  <c r="B27" i="15"/>
  <c r="C27" i="15"/>
  <c r="D27" i="15"/>
  <c r="E27" i="15"/>
  <c r="B28" i="15"/>
  <c r="C28" i="15"/>
  <c r="D28" i="15"/>
  <c r="E28" i="15"/>
  <c r="B29" i="15"/>
  <c r="C29" i="15"/>
  <c r="D29" i="15"/>
  <c r="E29" i="15"/>
  <c r="B30" i="15"/>
  <c r="C30" i="15"/>
  <c r="D30" i="15"/>
  <c r="E30" i="15"/>
  <c r="J20" i="10"/>
  <c r="K30" i="15" s="1"/>
  <c r="B31" i="15"/>
  <c r="C31" i="15"/>
  <c r="D31" i="15"/>
  <c r="E31" i="15"/>
  <c r="B32" i="15"/>
  <c r="C32" i="15"/>
  <c r="D32" i="15"/>
  <c r="E32" i="15"/>
  <c r="B33" i="15"/>
  <c r="C33" i="15"/>
  <c r="D33" i="15"/>
  <c r="E33" i="15"/>
  <c r="G22" i="10"/>
  <c r="F33" i="15" s="1"/>
  <c r="B34" i="15"/>
  <c r="C34" i="15"/>
  <c r="D34" i="15"/>
  <c r="E34" i="15"/>
  <c r="J23" i="10"/>
  <c r="I13" i="10"/>
  <c r="H14" i="10"/>
  <c r="AM25" i="10"/>
  <c r="P53" i="10"/>
  <c r="Z53" i="10"/>
  <c r="AA53" i="10" s="1"/>
  <c r="AD53" i="10"/>
  <c r="AE53" i="10"/>
  <c r="AI53" i="10"/>
  <c r="Z54" i="10"/>
  <c r="AA54" i="10" s="1"/>
  <c r="Z55" i="10"/>
  <c r="Z56" i="10"/>
  <c r="Z57" i="10"/>
  <c r="AB57" i="10" s="1"/>
  <c r="Z58" i="10"/>
  <c r="AB58" i="10" s="1"/>
  <c r="Z59" i="10"/>
  <c r="AA59" i="10" s="1"/>
  <c r="Z60" i="10"/>
  <c r="Z61" i="10"/>
  <c r="Z62" i="10"/>
  <c r="AB62" i="10" s="1"/>
  <c r="Z63" i="10"/>
  <c r="AA63" i="10" s="1"/>
  <c r="Z64" i="10"/>
  <c r="Z65" i="10"/>
  <c r="AA65" i="10" s="1"/>
  <c r="Z66" i="10"/>
  <c r="AA66" i="10" s="1"/>
  <c r="Z67" i="10"/>
  <c r="Z68" i="10"/>
  <c r="AA68" i="10" s="1"/>
  <c r="Z69" i="10"/>
  <c r="Z70" i="10"/>
  <c r="Z71" i="10"/>
  <c r="Z72" i="10"/>
  <c r="Z73" i="10"/>
  <c r="AB73" i="10" s="1"/>
  <c r="Z74" i="10"/>
  <c r="AB74" i="10" s="1"/>
  <c r="Z75" i="10"/>
  <c r="AB75" i="10" s="1"/>
  <c r="Z76" i="10"/>
  <c r="Z77" i="10"/>
  <c r="AA77" i="10" s="1"/>
  <c r="P78" i="10"/>
  <c r="Z78" i="10"/>
  <c r="AA78" i="10" s="1"/>
  <c r="AD78" i="10"/>
  <c r="AE78" i="10"/>
  <c r="AI78" i="10"/>
  <c r="Z79" i="10"/>
  <c r="AB79" i="10" s="1"/>
  <c r="Z80" i="10"/>
  <c r="AB80" i="10" s="1"/>
  <c r="Z81" i="10"/>
  <c r="Z82" i="10"/>
  <c r="AB82" i="10" s="1"/>
  <c r="Z83" i="10"/>
  <c r="Z84" i="10"/>
  <c r="AB84" i="10" s="1"/>
  <c r="Z85" i="10"/>
  <c r="AB85" i="10" s="1"/>
  <c r="Z86" i="10"/>
  <c r="AB86" i="10" s="1"/>
  <c r="Z87" i="10"/>
  <c r="AB87" i="10" s="1"/>
  <c r="Z88" i="10"/>
  <c r="AA88" i="10" s="1"/>
  <c r="AB88" i="10"/>
  <c r="Z89" i="10"/>
  <c r="Z90" i="10"/>
  <c r="AB90" i="10" s="1"/>
  <c r="Z91" i="10"/>
  <c r="AA91" i="10" s="1"/>
  <c r="Z92" i="10"/>
  <c r="Z93" i="10"/>
  <c r="AA93" i="10" s="1"/>
  <c r="Z94" i="10"/>
  <c r="AB94" i="10" s="1"/>
  <c r="Z95" i="10"/>
  <c r="Z96" i="10"/>
  <c r="AB96" i="10" s="1"/>
  <c r="Z97" i="10"/>
  <c r="AA97" i="10" s="1"/>
  <c r="Z98" i="10"/>
  <c r="AB98" i="10" s="1"/>
  <c r="Z99" i="10"/>
  <c r="AB99" i="10" s="1"/>
  <c r="Z100" i="10"/>
  <c r="AB100" i="10"/>
  <c r="Z101" i="10"/>
  <c r="AA101" i="10" s="1"/>
  <c r="Z102" i="10"/>
  <c r="AB102" i="10" s="1"/>
  <c r="P103" i="10"/>
  <c r="AD103" i="10"/>
  <c r="AE103" i="10"/>
  <c r="AB106" i="10"/>
  <c r="AB107" i="10"/>
  <c r="AB108" i="10"/>
  <c r="AB110" i="10"/>
  <c r="AB115" i="10"/>
  <c r="AB122" i="10"/>
  <c r="AB123" i="10"/>
  <c r="AB126" i="10"/>
  <c r="AB127" i="10"/>
  <c r="P128" i="10"/>
  <c r="Z128" i="10"/>
  <c r="AA128" i="10" s="1"/>
  <c r="AD128" i="10"/>
  <c r="AE128" i="10"/>
  <c r="AI128" i="10"/>
  <c r="Z129" i="10"/>
  <c r="Z130" i="10"/>
  <c r="AA130" i="10" s="1"/>
  <c r="Z131" i="10"/>
  <c r="AA131" i="10"/>
  <c r="Z132" i="10"/>
  <c r="AB132" i="10" s="1"/>
  <c r="Z133" i="10"/>
  <c r="Z134" i="10"/>
  <c r="Z135" i="10"/>
  <c r="AA135" i="10" s="1"/>
  <c r="Z136" i="10"/>
  <c r="AB136" i="10" s="1"/>
  <c r="Z137" i="10"/>
  <c r="Z138" i="10"/>
  <c r="Z139" i="10"/>
  <c r="AA139" i="10" s="1"/>
  <c r="Z140" i="10"/>
  <c r="AB140" i="10" s="1"/>
  <c r="Z141" i="10"/>
  <c r="AA141" i="10" s="1"/>
  <c r="Z142" i="10"/>
  <c r="Z143" i="10"/>
  <c r="AA143" i="10" s="1"/>
  <c r="Z144" i="10"/>
  <c r="AB144" i="10" s="1"/>
  <c r="Z145" i="10"/>
  <c r="AA145" i="10" s="1"/>
  <c r="Z146" i="10"/>
  <c r="AA146" i="10" s="1"/>
  <c r="Z147" i="10"/>
  <c r="AA147" i="10" s="1"/>
  <c r="Z148" i="10"/>
  <c r="AB148" i="10" s="1"/>
  <c r="Z149" i="10"/>
  <c r="Z150" i="10"/>
  <c r="Z151" i="10"/>
  <c r="AA151" i="10" s="1"/>
  <c r="Z152" i="10"/>
  <c r="AB152" i="10" s="1"/>
  <c r="P153" i="10"/>
  <c r="Z153" i="10"/>
  <c r="AD153" i="10"/>
  <c r="AE153" i="10"/>
  <c r="AI153" i="10"/>
  <c r="Z154" i="10"/>
  <c r="AA154" i="10" s="1"/>
  <c r="Z155" i="10"/>
  <c r="AB155" i="10" s="1"/>
  <c r="Z156" i="10"/>
  <c r="Z157" i="10"/>
  <c r="AA157" i="10" s="1"/>
  <c r="Z158" i="10"/>
  <c r="AB158" i="10" s="1"/>
  <c r="Z159" i="10"/>
  <c r="Z160" i="10"/>
  <c r="Z161" i="10"/>
  <c r="Z162" i="10"/>
  <c r="AB162" i="10" s="1"/>
  <c r="Z163" i="10"/>
  <c r="Z164" i="10"/>
  <c r="AB164" i="10" s="1"/>
  <c r="Z165" i="10"/>
  <c r="Z166" i="10"/>
  <c r="AB166" i="10" s="1"/>
  <c r="Z167" i="10"/>
  <c r="Z168" i="10"/>
  <c r="Z169" i="10"/>
  <c r="Z170" i="10"/>
  <c r="Z171" i="10"/>
  <c r="Z172" i="10"/>
  <c r="Z173" i="10"/>
  <c r="AA173" i="10" s="1"/>
  <c r="Z174" i="10"/>
  <c r="AB174" i="10" s="1"/>
  <c r="Z175" i="10"/>
  <c r="Z176" i="10"/>
  <c r="AB176" i="10" s="1"/>
  <c r="Z177" i="10"/>
  <c r="P178" i="10"/>
  <c r="Z178" i="10"/>
  <c r="AA178" i="10" s="1"/>
  <c r="AD178" i="10"/>
  <c r="AE178" i="10"/>
  <c r="AI178" i="10"/>
  <c r="Z179" i="10"/>
  <c r="AA179" i="10" s="1"/>
  <c r="Z180" i="10"/>
  <c r="Z181" i="10"/>
  <c r="AA181" i="10" s="1"/>
  <c r="Z182" i="10"/>
  <c r="AA182" i="10" s="1"/>
  <c r="Z183" i="10"/>
  <c r="Z184" i="10"/>
  <c r="Z185" i="10"/>
  <c r="Z186" i="10"/>
  <c r="Z187" i="10"/>
  <c r="Z188" i="10"/>
  <c r="AA188" i="10" s="1"/>
  <c r="Z189" i="10"/>
  <c r="AB189" i="10" s="1"/>
  <c r="Z190" i="10"/>
  <c r="Z191" i="10"/>
  <c r="Z192" i="10"/>
  <c r="Z193" i="10"/>
  <c r="AB193" i="10" s="1"/>
  <c r="Z194" i="10"/>
  <c r="AB194" i="10" s="1"/>
  <c r="AA194" i="10"/>
  <c r="Z195" i="10"/>
  <c r="AB195" i="10" s="1"/>
  <c r="Z196" i="10"/>
  <c r="Z197" i="10"/>
  <c r="Z198" i="10"/>
  <c r="Z199" i="10"/>
  <c r="Z200" i="10"/>
  <c r="Z201" i="10"/>
  <c r="AB201" i="10" s="1"/>
  <c r="Z202" i="10"/>
  <c r="P203" i="10"/>
  <c r="Z203" i="10"/>
  <c r="AA203" i="10" s="1"/>
  <c r="AD203" i="10"/>
  <c r="AE203" i="10"/>
  <c r="AI203" i="10"/>
  <c r="Z204" i="10"/>
  <c r="AB204" i="10" s="1"/>
  <c r="Z205" i="10"/>
  <c r="Z206" i="10"/>
  <c r="AA206" i="10" s="1"/>
  <c r="Z207" i="10"/>
  <c r="Z208" i="10"/>
  <c r="AB208" i="10" s="1"/>
  <c r="Z209" i="10"/>
  <c r="AA209" i="10" s="1"/>
  <c r="Z210" i="10"/>
  <c r="Z211" i="10"/>
  <c r="Z212" i="10"/>
  <c r="Z213" i="10"/>
  <c r="AA213" i="10" s="1"/>
  <c r="Z214" i="10"/>
  <c r="AA214" i="10" s="1"/>
  <c r="Z215" i="10"/>
  <c r="AA215" i="10" s="1"/>
  <c r="Z216" i="10"/>
  <c r="AB216" i="10" s="1"/>
  <c r="Z217" i="10"/>
  <c r="AB217" i="10" s="1"/>
  <c r="Z218" i="10"/>
  <c r="AA218" i="10" s="1"/>
  <c r="Z219" i="10"/>
  <c r="AB219" i="10" s="1"/>
  <c r="Z220" i="10"/>
  <c r="Z221" i="10"/>
  <c r="Z222" i="10"/>
  <c r="AA222" i="10" s="1"/>
  <c r="Z223" i="10"/>
  <c r="Z224" i="10"/>
  <c r="Z225" i="10"/>
  <c r="AB225" i="10" s="1"/>
  <c r="Z226" i="10"/>
  <c r="AA226" i="10" s="1"/>
  <c r="Z227" i="10"/>
  <c r="P228" i="10"/>
  <c r="Z228" i="10"/>
  <c r="AD228" i="10"/>
  <c r="AE228" i="10"/>
  <c r="AI228" i="10"/>
  <c r="Z229" i="10"/>
  <c r="AA229" i="10" s="1"/>
  <c r="Z230" i="10"/>
  <c r="AB230" i="10" s="1"/>
  <c r="Z231" i="10"/>
  <c r="Z232" i="10"/>
  <c r="AA232" i="10" s="1"/>
  <c r="Z233" i="10"/>
  <c r="AA233" i="10" s="1"/>
  <c r="Z234" i="10"/>
  <c r="Z235" i="10"/>
  <c r="AA235" i="10" s="1"/>
  <c r="Z236" i="10"/>
  <c r="AA236" i="10" s="1"/>
  <c r="Z237" i="10"/>
  <c r="AA237" i="10" s="1"/>
  <c r="Z238" i="10"/>
  <c r="AA238" i="10" s="1"/>
  <c r="Z239" i="10"/>
  <c r="AA239" i="10" s="1"/>
  <c r="Z240" i="10"/>
  <c r="AB240" i="10" s="1"/>
  <c r="Z241" i="10"/>
  <c r="AA241" i="10" s="1"/>
  <c r="Z242" i="10"/>
  <c r="Z243" i="10"/>
  <c r="Z244" i="10"/>
  <c r="Z245" i="10"/>
  <c r="AA245" i="10" s="1"/>
  <c r="Z246" i="10"/>
  <c r="Z247" i="10"/>
  <c r="Z248" i="10"/>
  <c r="AA248" i="10" s="1"/>
  <c r="Z249" i="10"/>
  <c r="Z250" i="10"/>
  <c r="AB250" i="10" s="1"/>
  <c r="Z251" i="10"/>
  <c r="Z252" i="10"/>
  <c r="AA252" i="10" s="1"/>
  <c r="P253" i="10"/>
  <c r="AB253" i="10"/>
  <c r="AD253" i="10"/>
  <c r="AE253" i="10"/>
  <c r="AB259" i="10"/>
  <c r="AB260" i="10"/>
  <c r="AB262" i="10"/>
  <c r="AB270" i="10"/>
  <c r="P278" i="10"/>
  <c r="Z278" i="10"/>
  <c r="AA278" i="10" s="1"/>
  <c r="AD278" i="10"/>
  <c r="AE278" i="10"/>
  <c r="AI278" i="10"/>
  <c r="Z279" i="10"/>
  <c r="Z280" i="10"/>
  <c r="Z281" i="10"/>
  <c r="Z282" i="10"/>
  <c r="Z283" i="10"/>
  <c r="AB283" i="10" s="1"/>
  <c r="Z284" i="10"/>
  <c r="AB284" i="10" s="1"/>
  <c r="Z285" i="10"/>
  <c r="AA285" i="10" s="1"/>
  <c r="Z286" i="10"/>
  <c r="AA286" i="10" s="1"/>
  <c r="Z287" i="10"/>
  <c r="Z288" i="10"/>
  <c r="Z289" i="10"/>
  <c r="AA289" i="10" s="1"/>
  <c r="Z290" i="10"/>
  <c r="AA290" i="10" s="1"/>
  <c r="Z291" i="10"/>
  <c r="Z292" i="10"/>
  <c r="AB292" i="10" s="1"/>
  <c r="AA292" i="10"/>
  <c r="Z293" i="10"/>
  <c r="AB293" i="10" s="1"/>
  <c r="Z294" i="10"/>
  <c r="AA294" i="10" s="1"/>
  <c r="Z295" i="10"/>
  <c r="AA295" i="10" s="1"/>
  <c r="Z296" i="10"/>
  <c r="Z297" i="10"/>
  <c r="AB297" i="10" s="1"/>
  <c r="Z298" i="10"/>
  <c r="AA298" i="10" s="1"/>
  <c r="Z299" i="10"/>
  <c r="AA299" i="10" s="1"/>
  <c r="Z300" i="10"/>
  <c r="Z301" i="10"/>
  <c r="Z302" i="10"/>
  <c r="AA302" i="10" s="1"/>
  <c r="P303" i="10"/>
  <c r="AD303" i="10"/>
  <c r="AE303" i="10"/>
  <c r="AA304" i="10"/>
  <c r="AB304" i="10"/>
  <c r="AA305" i="10"/>
  <c r="AB305" i="10"/>
  <c r="AA308" i="10"/>
  <c r="AB308" i="10"/>
  <c r="AB309" i="10"/>
  <c r="AA310" i="10"/>
  <c r="AB310" i="10"/>
  <c r="AB315" i="10"/>
  <c r="AA316" i="10"/>
  <c r="AB316" i="10"/>
  <c r="AA317" i="10"/>
  <c r="AB317" i="10"/>
  <c r="AA318" i="10"/>
  <c r="AA320" i="10"/>
  <c r="AB320" i="10"/>
  <c r="AB321" i="10"/>
  <c r="AA322" i="10"/>
  <c r="AA323" i="10"/>
  <c r="AA326" i="10"/>
  <c r="AB326" i="10"/>
  <c r="P328" i="10"/>
  <c r="Z328" i="10"/>
  <c r="AD328" i="10"/>
  <c r="AE328" i="10"/>
  <c r="AI328" i="10"/>
  <c r="Z329" i="10"/>
  <c r="AB329" i="10" s="1"/>
  <c r="AA329" i="10"/>
  <c r="Z330" i="10"/>
  <c r="Z331" i="10"/>
  <c r="Z332" i="10"/>
  <c r="AA332" i="10" s="1"/>
  <c r="Z333" i="10"/>
  <c r="Z334" i="10"/>
  <c r="AB334" i="10" s="1"/>
  <c r="Z335" i="10"/>
  <c r="Z336" i="10"/>
  <c r="AA336" i="10" s="1"/>
  <c r="AB336" i="10"/>
  <c r="Z337" i="10"/>
  <c r="AA337" i="10" s="1"/>
  <c r="Z338" i="10"/>
  <c r="AA338" i="10" s="1"/>
  <c r="Z339" i="10"/>
  <c r="Z340" i="10"/>
  <c r="AB340" i="10" s="1"/>
  <c r="Z341" i="10"/>
  <c r="AA341" i="10" s="1"/>
  <c r="Z342" i="10"/>
  <c r="Z343" i="10"/>
  <c r="Z344" i="10"/>
  <c r="AB344" i="10" s="1"/>
  <c r="Z345" i="10"/>
  <c r="Z346" i="10"/>
  <c r="AA346" i="10" s="1"/>
  <c r="Z347" i="10"/>
  <c r="AB347" i="10" s="1"/>
  <c r="Z348" i="10"/>
  <c r="AA348" i="10" s="1"/>
  <c r="Z349" i="10"/>
  <c r="Z350" i="10"/>
  <c r="AA350" i="10" s="1"/>
  <c r="Z351" i="10"/>
  <c r="Z352" i="10"/>
  <c r="AA352" i="10" s="1"/>
  <c r="P353" i="10"/>
  <c r="Z353" i="10"/>
  <c r="AA353" i="10" s="1"/>
  <c r="AB353" i="10"/>
  <c r="AD353" i="10"/>
  <c r="AE353" i="10"/>
  <c r="AI353" i="10"/>
  <c r="Z354" i="10"/>
  <c r="Z355" i="10"/>
  <c r="AA355" i="10" s="1"/>
  <c r="Z356" i="10"/>
  <c r="Z357" i="10"/>
  <c r="Z358" i="10"/>
  <c r="Z359" i="10"/>
  <c r="AA359" i="10" s="1"/>
  <c r="Z360" i="10"/>
  <c r="Z361" i="10"/>
  <c r="AB361" i="10" s="1"/>
  <c r="Z362" i="10"/>
  <c r="Z363" i="10"/>
  <c r="AA363" i="10" s="1"/>
  <c r="Z364" i="10"/>
  <c r="Z365" i="10"/>
  <c r="Z366" i="10"/>
  <c r="Z367" i="10"/>
  <c r="Z368" i="10"/>
  <c r="AB368" i="10" s="1"/>
  <c r="Z369" i="10"/>
  <c r="Z370" i="10"/>
  <c r="AB370" i="10" s="1"/>
  <c r="Z371" i="10"/>
  <c r="Z372" i="10"/>
  <c r="Z373" i="10"/>
  <c r="AB373" i="10" s="1"/>
  <c r="Z374" i="10"/>
  <c r="Z375" i="10"/>
  <c r="AB375" i="10" s="1"/>
  <c r="Z376" i="10"/>
  <c r="Z377" i="10"/>
  <c r="P378" i="10"/>
  <c r="Z378" i="10"/>
  <c r="AA378" i="10" s="1"/>
  <c r="AD378" i="10"/>
  <c r="AE378" i="10"/>
  <c r="Z379" i="10"/>
  <c r="AA379" i="10" s="1"/>
  <c r="Z380" i="10"/>
  <c r="AA380" i="10" s="1"/>
  <c r="Z381" i="10"/>
  <c r="AB381" i="10" s="1"/>
  <c r="Z382" i="10"/>
  <c r="AB382" i="10" s="1"/>
  <c r="Z384" i="10"/>
  <c r="AA384" i="10" s="1"/>
  <c r="Z385" i="10"/>
  <c r="AB385" i="10" s="1"/>
  <c r="Z386" i="10"/>
  <c r="AA386" i="10" s="1"/>
  <c r="Z387" i="10"/>
  <c r="AA387" i="10" s="1"/>
  <c r="Z388" i="10"/>
  <c r="AB388" i="10" s="1"/>
  <c r="Z389" i="10"/>
  <c r="AB389" i="10" s="1"/>
  <c r="Z390" i="10"/>
  <c r="AA390" i="10" s="1"/>
  <c r="Z391" i="10"/>
  <c r="AA391" i="10" s="1"/>
  <c r="Z392" i="10"/>
  <c r="Z393" i="10"/>
  <c r="Z394" i="10"/>
  <c r="Z395" i="10"/>
  <c r="Z396" i="10"/>
  <c r="AA396" i="10" s="1"/>
  <c r="Z397" i="10"/>
  <c r="Z399" i="10"/>
  <c r="AA399" i="10" s="1"/>
  <c r="AB399" i="10"/>
  <c r="Z400" i="10"/>
  <c r="AB400" i="10" s="1"/>
  <c r="AA400" i="10"/>
  <c r="Z401" i="10"/>
  <c r="AB401" i="10" s="1"/>
  <c r="Z402" i="10"/>
  <c r="AA402" i="10" s="1"/>
  <c r="P403" i="10"/>
  <c r="AB403" i="10"/>
  <c r="AD403" i="10"/>
  <c r="AE403" i="10"/>
  <c r="AB404" i="10"/>
  <c r="AB407" i="10"/>
  <c r="AB409" i="10"/>
  <c r="AB411" i="10"/>
  <c r="AB415" i="10"/>
  <c r="AB416" i="10"/>
  <c r="AB419" i="10"/>
  <c r="AB423" i="10"/>
  <c r="AB427" i="10"/>
  <c r="P428" i="10"/>
  <c r="Z428" i="10"/>
  <c r="AA428" i="10" s="1"/>
  <c r="AD428" i="10"/>
  <c r="AE428" i="10"/>
  <c r="AI428" i="10"/>
  <c r="Z429" i="10"/>
  <c r="AA429" i="10" s="1"/>
  <c r="Z430" i="10"/>
  <c r="AA430" i="10"/>
  <c r="Z431" i="10"/>
  <c r="Z432" i="10"/>
  <c r="AB432" i="10" s="1"/>
  <c r="Z433" i="10"/>
  <c r="Z434" i="10"/>
  <c r="AA434" i="10" s="1"/>
  <c r="Z435" i="10"/>
  <c r="AB435" i="10" s="1"/>
  <c r="Z436" i="10"/>
  <c r="Z437" i="10"/>
  <c r="AB437" i="10" s="1"/>
  <c r="Z438" i="10"/>
  <c r="Z439" i="10"/>
  <c r="Z440" i="10"/>
  <c r="AB440" i="10" s="1"/>
  <c r="Z441" i="10"/>
  <c r="AA441" i="10" s="1"/>
  <c r="Z442" i="10"/>
  <c r="Z443" i="10"/>
  <c r="AA443" i="10" s="1"/>
  <c r="Z444" i="10"/>
  <c r="AA444" i="10" s="1"/>
  <c r="AB444" i="10"/>
  <c r="Z445" i="10"/>
  <c r="AB445" i="10" s="1"/>
  <c r="Z446" i="10"/>
  <c r="AA446" i="10" s="1"/>
  <c r="Z447" i="10"/>
  <c r="Z448" i="10"/>
  <c r="AB448" i="10" s="1"/>
  <c r="Z449" i="10"/>
  <c r="AA449" i="10" s="1"/>
  <c r="Z450" i="10"/>
  <c r="Z451" i="10"/>
  <c r="Z452" i="10"/>
  <c r="AB452" i="10" s="1"/>
  <c r="P453" i="10"/>
  <c r="Z453" i="10"/>
  <c r="AB453" i="10" s="1"/>
  <c r="AD453" i="10"/>
  <c r="AE453" i="10"/>
  <c r="Z454" i="10"/>
  <c r="Z455" i="10"/>
  <c r="Z456" i="10"/>
  <c r="AB456" i="10" s="1"/>
  <c r="Z457" i="10"/>
  <c r="AA457" i="10" s="1"/>
  <c r="Z458" i="10"/>
  <c r="AA458" i="10" s="1"/>
  <c r="Z459" i="10"/>
  <c r="Z460" i="10"/>
  <c r="AB460" i="10" s="1"/>
  <c r="Z461" i="10"/>
  <c r="AA461" i="10" s="1"/>
  <c r="Z462" i="10"/>
  <c r="Z463" i="10"/>
  <c r="Z464" i="10"/>
  <c r="AB464" i="10" s="1"/>
  <c r="Z465" i="10"/>
  <c r="Z466" i="10"/>
  <c r="AA466" i="10" s="1"/>
  <c r="Z467" i="10"/>
  <c r="Z468" i="10"/>
  <c r="AB468" i="10" s="1"/>
  <c r="Z469" i="10"/>
  <c r="AA469" i="10" s="1"/>
  <c r="Z470" i="10"/>
  <c r="Z471" i="10"/>
  <c r="Z472" i="10"/>
  <c r="AB472" i="10" s="1"/>
  <c r="Z473" i="10"/>
  <c r="Z474" i="10"/>
  <c r="AA474" i="10" s="1"/>
  <c r="Z475" i="10"/>
  <c r="Z476" i="10"/>
  <c r="AB476" i="10" s="1"/>
  <c r="Z477" i="10"/>
  <c r="AA477" i="10" s="1"/>
  <c r="P478" i="10"/>
  <c r="Z478" i="10"/>
  <c r="AA478" i="10" s="1"/>
  <c r="AD478" i="10"/>
  <c r="AE478" i="10"/>
  <c r="AI478" i="10"/>
  <c r="Z479" i="10"/>
  <c r="AB479" i="10" s="1"/>
  <c r="Z480" i="10"/>
  <c r="AA480" i="10" s="1"/>
  <c r="Z481" i="10"/>
  <c r="Z482" i="10"/>
  <c r="AB482" i="10" s="1"/>
  <c r="Z483" i="10"/>
  <c r="AB483" i="10" s="1"/>
  <c r="Z484" i="10"/>
  <c r="Z485" i="10"/>
  <c r="AB485" i="10" s="1"/>
  <c r="Z486" i="10"/>
  <c r="AA486" i="10" s="1"/>
  <c r="Z487" i="10"/>
  <c r="AB487" i="10" s="1"/>
  <c r="Z488" i="10"/>
  <c r="Z489" i="10"/>
  <c r="AB489" i="10" s="1"/>
  <c r="Z490" i="10"/>
  <c r="AA490" i="10" s="1"/>
  <c r="Z491" i="10"/>
  <c r="Z492" i="10"/>
  <c r="Z493" i="10"/>
  <c r="AB493" i="10" s="1"/>
  <c r="Z494" i="10"/>
  <c r="AA494" i="10" s="1"/>
  <c r="Z495" i="10"/>
  <c r="Z496" i="10"/>
  <c r="Z497" i="10"/>
  <c r="AB497" i="10" s="1"/>
  <c r="Z498" i="10"/>
  <c r="Z499" i="10"/>
  <c r="AA499" i="10"/>
  <c r="AB499" i="10"/>
  <c r="Z500" i="10"/>
  <c r="Z501" i="10"/>
  <c r="AB501" i="10" s="1"/>
  <c r="Z502" i="10"/>
  <c r="AA502" i="10" s="1"/>
  <c r="P503" i="10"/>
  <c r="AB503" i="10"/>
  <c r="AD503" i="10"/>
  <c r="AE503" i="10"/>
  <c r="AB504" i="10"/>
  <c r="AB505" i="10"/>
  <c r="AB509" i="10"/>
  <c r="AB510" i="10"/>
  <c r="AB511" i="10"/>
  <c r="AB512" i="10"/>
  <c r="AB513" i="10"/>
  <c r="AB516" i="10"/>
  <c r="AB518" i="10"/>
  <c r="AB519" i="10"/>
  <c r="AB522" i="10"/>
  <c r="AB523" i="10"/>
  <c r="AB525" i="10"/>
  <c r="AB526" i="10"/>
  <c r="P528" i="10"/>
  <c r="AD528" i="10"/>
  <c r="AE528" i="10"/>
  <c r="P553" i="10"/>
  <c r="AD553" i="10"/>
  <c r="AH553" i="10" s="1"/>
  <c r="AE553" i="10"/>
  <c r="Z554" i="10"/>
  <c r="AB554" i="10" s="1"/>
  <c r="Z555" i="10"/>
  <c r="Z556" i="10"/>
  <c r="AB556" i="10" s="1"/>
  <c r="Z557" i="10"/>
  <c r="Z558" i="10"/>
  <c r="AB558" i="10" s="1"/>
  <c r="Z559" i="10"/>
  <c r="AB559" i="10" s="1"/>
  <c r="Z560" i="10"/>
  <c r="Z561" i="10"/>
  <c r="Z562" i="10"/>
  <c r="Z564" i="10"/>
  <c r="Z565" i="10"/>
  <c r="Z566" i="10"/>
  <c r="Z567" i="10"/>
  <c r="AB567" i="10"/>
  <c r="Z568" i="10"/>
  <c r="Z569" i="10"/>
  <c r="AA569" i="10" s="1"/>
  <c r="Z570" i="10"/>
  <c r="Z571" i="10"/>
  <c r="Z572" i="10"/>
  <c r="Z573" i="10"/>
  <c r="AA573" i="10" s="1"/>
  <c r="Z574" i="10"/>
  <c r="Z575" i="10"/>
  <c r="AA575" i="10" s="1"/>
  <c r="Z576" i="10"/>
  <c r="AA576" i="10" s="1"/>
  <c r="Z577" i="10"/>
  <c r="P578" i="10"/>
  <c r="Z578" i="10"/>
  <c r="AD578" i="10"/>
  <c r="AE578" i="10"/>
  <c r="AI578" i="10"/>
  <c r="Z579" i="10"/>
  <c r="AB579" i="10" s="1"/>
  <c r="Z580" i="10"/>
  <c r="AB580" i="10" s="1"/>
  <c r="Z581" i="10"/>
  <c r="Z582" i="10"/>
  <c r="Z583" i="10"/>
  <c r="Z584" i="10"/>
  <c r="AB584" i="10" s="1"/>
  <c r="Z585" i="10"/>
  <c r="Z586" i="10"/>
  <c r="Z587" i="10"/>
  <c r="Z588" i="10"/>
  <c r="Z589" i="10"/>
  <c r="Z590" i="10"/>
  <c r="AB590" i="10" s="1"/>
  <c r="Z591" i="10"/>
  <c r="Z592" i="10"/>
  <c r="AB592" i="10" s="1"/>
  <c r="Z593" i="10"/>
  <c r="Z594" i="10"/>
  <c r="Z595" i="10"/>
  <c r="AA595" i="10" s="1"/>
  <c r="Z596" i="10"/>
  <c r="AB596" i="10" s="1"/>
  <c r="Z597" i="10"/>
  <c r="AB597" i="10" s="1"/>
  <c r="Z598" i="10"/>
  <c r="Z599" i="10"/>
  <c r="Z600" i="10"/>
  <c r="AB600" i="10" s="1"/>
  <c r="Z601" i="10"/>
  <c r="AB601" i="10" s="1"/>
  <c r="Z602" i="10"/>
  <c r="AA602" i="10" s="1"/>
  <c r="P603" i="10"/>
  <c r="Z603" i="10"/>
  <c r="AD603" i="10"/>
  <c r="AE603" i="10"/>
  <c r="AI603" i="10"/>
  <c r="Z604" i="10"/>
  <c r="AB604" i="10" s="1"/>
  <c r="Z605" i="10"/>
  <c r="AA605" i="10" s="1"/>
  <c r="Z606" i="10"/>
  <c r="AA606" i="10" s="1"/>
  <c r="Z607" i="10"/>
  <c r="AB607" i="10" s="1"/>
  <c r="Z608" i="10"/>
  <c r="Z609" i="10"/>
  <c r="Z610" i="10"/>
  <c r="AA610" i="10" s="1"/>
  <c r="Z611" i="10"/>
  <c r="AA611" i="10" s="1"/>
  <c r="Z612" i="10"/>
  <c r="Z613" i="10"/>
  <c r="AB613" i="10" s="1"/>
  <c r="Z614" i="10"/>
  <c r="AB614" i="10" s="1"/>
  <c r="Z615" i="10"/>
  <c r="AA615" i="10" s="1"/>
  <c r="Z616" i="10"/>
  <c r="Z617" i="10"/>
  <c r="AA618" i="10"/>
  <c r="AA620" i="10"/>
  <c r="AB620" i="10"/>
  <c r="AA621" i="10"/>
  <c r="AB621" i="10"/>
  <c r="AA622" i="10"/>
  <c r="AB622" i="10"/>
  <c r="Z623" i="10"/>
  <c r="Z624" i="10"/>
  <c r="AB624" i="10" s="1"/>
  <c r="Z625" i="10"/>
  <c r="Z626" i="10"/>
  <c r="AA626" i="10" s="1"/>
  <c r="Z627" i="10"/>
  <c r="P628" i="10"/>
  <c r="Z628" i="10"/>
  <c r="AD628" i="10"/>
  <c r="AE628" i="10"/>
  <c r="AH628" i="10" s="1"/>
  <c r="AI628" i="10"/>
  <c r="AJ628" i="10"/>
  <c r="AK628" i="10"/>
  <c r="Z629" i="10"/>
  <c r="AA629" i="10" s="1"/>
  <c r="Z630" i="10"/>
  <c r="Z631" i="10"/>
  <c r="Z632" i="10"/>
  <c r="Z633" i="10"/>
  <c r="AA633" i="10" s="1"/>
  <c r="Z634" i="10"/>
  <c r="Z635" i="10"/>
  <c r="AB635" i="10" s="1"/>
  <c r="Z636" i="10"/>
  <c r="AB636" i="10" s="1"/>
  <c r="Z637" i="10"/>
  <c r="AB637" i="10" s="1"/>
  <c r="Z638" i="10"/>
  <c r="AB638" i="10" s="1"/>
  <c r="Z639" i="10"/>
  <c r="Z640" i="10"/>
  <c r="AB640" i="10" s="1"/>
  <c r="Z641" i="10"/>
  <c r="Z642" i="10"/>
  <c r="AA642" i="10" s="1"/>
  <c r="Z643" i="10"/>
  <c r="Z644" i="10"/>
  <c r="AA644" i="10" s="1"/>
  <c r="Z645" i="10"/>
  <c r="Z646" i="10"/>
  <c r="Z647" i="10"/>
  <c r="AB647" i="10" s="1"/>
  <c r="Z648" i="10"/>
  <c r="AA648" i="10" s="1"/>
  <c r="Z649" i="10"/>
  <c r="AA649" i="10" s="1"/>
  <c r="Z650" i="10"/>
  <c r="AB650" i="10" s="1"/>
  <c r="Z651" i="10"/>
  <c r="AA651" i="10" s="1"/>
  <c r="Z652" i="10"/>
  <c r="P653" i="10"/>
  <c r="Z653" i="10"/>
  <c r="AA653" i="10" s="1"/>
  <c r="AD653" i="10"/>
  <c r="AE653" i="10"/>
  <c r="AI653" i="10"/>
  <c r="Z654" i="10"/>
  <c r="AB654" i="10" s="1"/>
  <c r="Z655" i="10"/>
  <c r="AA655" i="10" s="1"/>
  <c r="Z656" i="10"/>
  <c r="AA656" i="10" s="1"/>
  <c r="Z657" i="10"/>
  <c r="Z658" i="10"/>
  <c r="Z659" i="10"/>
  <c r="AA659" i="10" s="1"/>
  <c r="Z660" i="10"/>
  <c r="AA660" i="10" s="1"/>
  <c r="Z661" i="10"/>
  <c r="AA661" i="10" s="1"/>
  <c r="Z662" i="10"/>
  <c r="AB662" i="10" s="1"/>
  <c r="AA662" i="10"/>
  <c r="Z663" i="10"/>
  <c r="Z664" i="10"/>
  <c r="AA664" i="10" s="1"/>
  <c r="Z665" i="10"/>
  <c r="Z666" i="10"/>
  <c r="AB666" i="10" s="1"/>
  <c r="Z667" i="10"/>
  <c r="AA667" i="10" s="1"/>
  <c r="Z668" i="10"/>
  <c r="Z669" i="10"/>
  <c r="Z670" i="10"/>
  <c r="AA670" i="10" s="1"/>
  <c r="Z671" i="10"/>
  <c r="Z672" i="10"/>
  <c r="Z673" i="10"/>
  <c r="AA673" i="10" s="1"/>
  <c r="Z674" i="10"/>
  <c r="Z675" i="10"/>
  <c r="AA675" i="10" s="1"/>
  <c r="Z676" i="10"/>
  <c r="AA676" i="10" s="1"/>
  <c r="Z677" i="10"/>
  <c r="P678" i="10"/>
  <c r="Z678" i="10"/>
  <c r="AA678" i="10" s="1"/>
  <c r="AD678" i="10"/>
  <c r="AE678" i="10"/>
  <c r="AI678" i="10"/>
  <c r="AJ678" i="10"/>
  <c r="AK678" i="10"/>
  <c r="Z679" i="10"/>
  <c r="AA679" i="10" s="1"/>
  <c r="Z680" i="10"/>
  <c r="AA680" i="10" s="1"/>
  <c r="Z681" i="10"/>
  <c r="AA681" i="10" s="1"/>
  <c r="Z682" i="10"/>
  <c r="AA682" i="10" s="1"/>
  <c r="Z683" i="10"/>
  <c r="AA683" i="10" s="1"/>
  <c r="Z684" i="10"/>
  <c r="Z685" i="10"/>
  <c r="AA685" i="10" s="1"/>
  <c r="Z686" i="10"/>
  <c r="AA686" i="10" s="1"/>
  <c r="Z687" i="10"/>
  <c r="AA687" i="10" s="1"/>
  <c r="Z688" i="10"/>
  <c r="Z689" i="10"/>
  <c r="AB689" i="10" s="1"/>
  <c r="Z690" i="10"/>
  <c r="AA690" i="10" s="1"/>
  <c r="Z691" i="10"/>
  <c r="AA691" i="10" s="1"/>
  <c r="Z692" i="10"/>
  <c r="AA692" i="10" s="1"/>
  <c r="Z693" i="10"/>
  <c r="Z694" i="10"/>
  <c r="AA694" i="10" s="1"/>
  <c r="Z695" i="10"/>
  <c r="AA695" i="10" s="1"/>
  <c r="Z696" i="10"/>
  <c r="AA696" i="10" s="1"/>
  <c r="Z697" i="10"/>
  <c r="AB697" i="10" s="1"/>
  <c r="Z698" i="10"/>
  <c r="AA698" i="10" s="1"/>
  <c r="Z699" i="10"/>
  <c r="AA699" i="10" s="1"/>
  <c r="Z700" i="10"/>
  <c r="AB700" i="10" s="1"/>
  <c r="Z701" i="10"/>
  <c r="AB701" i="10" s="1"/>
  <c r="Z702" i="10"/>
  <c r="AA702" i="10" s="1"/>
  <c r="P703" i="10"/>
  <c r="Z703" i="10"/>
  <c r="AA703" i="10" s="1"/>
  <c r="AD703" i="10"/>
  <c r="AE703" i="10"/>
  <c r="AI703" i="10"/>
  <c r="AJ703" i="10"/>
  <c r="AK703" i="10"/>
  <c r="Z704" i="10"/>
  <c r="Z705" i="10"/>
  <c r="AA705" i="10" s="1"/>
  <c r="Z706" i="10"/>
  <c r="AA706" i="10" s="1"/>
  <c r="Z707" i="10"/>
  <c r="Z708" i="10"/>
  <c r="Z709" i="10"/>
  <c r="AA709" i="10" s="1"/>
  <c r="Z710" i="10"/>
  <c r="AB710" i="10" s="1"/>
  <c r="Z711" i="10"/>
  <c r="Z712" i="10"/>
  <c r="AB712" i="10" s="1"/>
  <c r="Z713" i="10"/>
  <c r="Z714" i="10"/>
  <c r="AB714" i="10" s="1"/>
  <c r="Z715" i="10"/>
  <c r="AA715" i="10" s="1"/>
  <c r="Z716" i="10"/>
  <c r="Z717" i="10"/>
  <c r="AA717" i="10" s="1"/>
  <c r="Z718" i="10"/>
  <c r="Z719" i="10"/>
  <c r="Z720" i="10"/>
  <c r="AB720" i="10" s="1"/>
  <c r="Z721" i="10"/>
  <c r="AB721" i="10" s="1"/>
  <c r="Z722" i="10"/>
  <c r="AA722" i="10" s="1"/>
  <c r="Z723" i="10"/>
  <c r="AA723" i="10" s="1"/>
  <c r="Z724" i="10"/>
  <c r="Z725" i="10"/>
  <c r="AA725" i="10"/>
  <c r="Z726" i="10"/>
  <c r="AA726" i="10" s="1"/>
  <c r="Z727" i="10"/>
  <c r="AA727" i="10" s="1"/>
  <c r="P728" i="10"/>
  <c r="Z728" i="10"/>
  <c r="AB728" i="10" s="1"/>
  <c r="AD728" i="10"/>
  <c r="AE728" i="10"/>
  <c r="AI728" i="10"/>
  <c r="AJ728" i="10"/>
  <c r="AK728" i="10"/>
  <c r="Z729" i="10"/>
  <c r="AB729" i="10" s="1"/>
  <c r="Z730" i="10"/>
  <c r="Z731" i="10"/>
  <c r="Z732" i="10"/>
  <c r="Z733" i="10"/>
  <c r="Z734" i="10"/>
  <c r="Z735" i="10"/>
  <c r="Z736" i="10"/>
  <c r="AB736" i="10" s="1"/>
  <c r="Z737" i="10"/>
  <c r="AB737" i="10" s="1"/>
  <c r="Z738" i="10"/>
  <c r="Z739" i="10"/>
  <c r="AA739" i="10" s="1"/>
  <c r="Z740" i="10"/>
  <c r="Z741" i="10"/>
  <c r="Z742" i="10"/>
  <c r="Z743" i="10"/>
  <c r="Z744" i="10"/>
  <c r="Z745" i="10"/>
  <c r="AB745" i="10" s="1"/>
  <c r="Z746" i="10"/>
  <c r="Z747" i="10"/>
  <c r="AA747" i="10" s="1"/>
  <c r="Z748" i="10"/>
  <c r="Z749" i="10"/>
  <c r="Z750" i="10"/>
  <c r="AA750" i="10" s="1"/>
  <c r="Z751" i="10"/>
  <c r="Z752" i="10"/>
  <c r="P753" i="10"/>
  <c r="AD753" i="10"/>
  <c r="AE753" i="10"/>
  <c r="AB755" i="10"/>
  <c r="AB757" i="10"/>
  <c r="AB758" i="10"/>
  <c r="AB759" i="10"/>
  <c r="AB760" i="10"/>
  <c r="AB761" i="10"/>
  <c r="AB762" i="10"/>
  <c r="AB767" i="10"/>
  <c r="AB769" i="10"/>
  <c r="AB770" i="10"/>
  <c r="AB772" i="10"/>
  <c r="AB775" i="10"/>
  <c r="AB776" i="10"/>
  <c r="AB777" i="10"/>
  <c r="P778" i="10"/>
  <c r="Z778" i="10"/>
  <c r="AA778" i="10" s="1"/>
  <c r="AD778" i="10"/>
  <c r="AE778" i="10"/>
  <c r="AI778" i="10"/>
  <c r="AJ778" i="10"/>
  <c r="AK778" i="10"/>
  <c r="Z779" i="10"/>
  <c r="Z780" i="10"/>
  <c r="Z781" i="10"/>
  <c r="AB781" i="10" s="1"/>
  <c r="Z782" i="10"/>
  <c r="Z783" i="10"/>
  <c r="AA783" i="10" s="1"/>
  <c r="Z784" i="10"/>
  <c r="AB784" i="10" s="1"/>
  <c r="Z785" i="10"/>
  <c r="AB785" i="10" s="1"/>
  <c r="Z786" i="10"/>
  <c r="Z787" i="10"/>
  <c r="AA787" i="10" s="1"/>
  <c r="Z788" i="10"/>
  <c r="AA788" i="10" s="1"/>
  <c r="Z789" i="10"/>
  <c r="AB789" i="10" s="1"/>
  <c r="Z790" i="10"/>
  <c r="AA790" i="10" s="1"/>
  <c r="Z791" i="10"/>
  <c r="Z792" i="10"/>
  <c r="AA792" i="10" s="1"/>
  <c r="Z793" i="10"/>
  <c r="AB793" i="10" s="1"/>
  <c r="Z794" i="10"/>
  <c r="AA794" i="10" s="1"/>
  <c r="Z795" i="10"/>
  <c r="Z796" i="10"/>
  <c r="Z797" i="10"/>
  <c r="AB797" i="10"/>
  <c r="Z798" i="10"/>
  <c r="Z799" i="10"/>
  <c r="AA799" i="10" s="1"/>
  <c r="Z800" i="10"/>
  <c r="AB800" i="10" s="1"/>
  <c r="Z801" i="10"/>
  <c r="Z802" i="10"/>
  <c r="AA802" i="10" s="1"/>
  <c r="P803" i="10"/>
  <c r="AA803" i="10"/>
  <c r="AB803" i="10"/>
  <c r="AD803" i="10"/>
  <c r="AE803" i="10"/>
  <c r="AA804" i="10"/>
  <c r="AB804" i="10"/>
  <c r="AA806" i="10"/>
  <c r="AB806" i="10"/>
  <c r="AA807" i="10"/>
  <c r="AB807" i="10"/>
  <c r="AB808" i="10"/>
  <c r="AA809" i="10"/>
  <c r="AB809" i="10"/>
  <c r="AA812" i="10"/>
  <c r="AB812" i="10"/>
  <c r="AA813" i="10"/>
  <c r="AB813" i="10"/>
  <c r="AA814" i="10"/>
  <c r="AB814" i="10"/>
  <c r="AA815" i="10"/>
  <c r="AB815" i="10"/>
  <c r="AA818" i="10"/>
  <c r="AB818" i="10"/>
  <c r="AA819" i="10"/>
  <c r="AB819" i="10"/>
  <c r="AA820" i="10"/>
  <c r="AB820" i="10"/>
  <c r="AA821" i="10"/>
  <c r="AB821" i="10"/>
  <c r="AB824" i="10"/>
  <c r="AA825" i="10"/>
  <c r="AB825" i="10"/>
  <c r="AA827" i="10"/>
  <c r="AB827" i="10"/>
  <c r="P828" i="10"/>
  <c r="Z828" i="10"/>
  <c r="AD828" i="10"/>
  <c r="AE828" i="10"/>
  <c r="AI828" i="10"/>
  <c r="AJ828" i="10"/>
  <c r="AK828" i="10"/>
  <c r="Z829" i="10"/>
  <c r="AB829" i="10" s="1"/>
  <c r="Z830" i="10"/>
  <c r="Z831" i="10"/>
  <c r="AA831" i="10" s="1"/>
  <c r="Z832" i="10"/>
  <c r="AA832" i="10" s="1"/>
  <c r="Z833" i="10"/>
  <c r="AA833" i="10" s="1"/>
  <c r="Z834" i="10"/>
  <c r="Z835" i="10"/>
  <c r="AA835" i="10" s="1"/>
  <c r="Z836" i="10"/>
  <c r="AA836" i="10" s="1"/>
  <c r="Z837" i="10"/>
  <c r="Z838" i="10"/>
  <c r="AA838" i="10" s="1"/>
  <c r="Z839" i="10"/>
  <c r="AA839" i="10"/>
  <c r="Z840" i="10"/>
  <c r="AA840" i="10" s="1"/>
  <c r="Z841" i="10"/>
  <c r="Z842" i="10"/>
  <c r="Z843" i="10"/>
  <c r="AA843" i="10" s="1"/>
  <c r="Z844" i="10"/>
  <c r="Z845" i="10"/>
  <c r="AB845" i="10" s="1"/>
  <c r="Z846" i="10"/>
  <c r="AB846" i="10" s="1"/>
  <c r="Z847" i="10"/>
  <c r="AA847" i="10" s="1"/>
  <c r="Z848" i="10"/>
  <c r="Z849" i="10"/>
  <c r="AB849" i="10" s="1"/>
  <c r="Z850" i="10"/>
  <c r="AB850" i="10" s="1"/>
  <c r="Z851" i="10"/>
  <c r="AA851" i="10" s="1"/>
  <c r="Z852" i="10"/>
  <c r="AA852" i="10" s="1"/>
  <c r="P853" i="10"/>
  <c r="Z853" i="10"/>
  <c r="AA853" i="10" s="1"/>
  <c r="AD853" i="10"/>
  <c r="AE853" i="10"/>
  <c r="AI853" i="10"/>
  <c r="AJ853" i="10"/>
  <c r="AK853" i="10"/>
  <c r="Z854" i="10"/>
  <c r="AA854" i="10" s="1"/>
  <c r="Z855" i="10"/>
  <c r="AA855" i="10" s="1"/>
  <c r="Z856" i="10"/>
  <c r="AA856" i="10" s="1"/>
  <c r="AB856" i="10"/>
  <c r="Z857" i="10"/>
  <c r="AB857" i="10" s="1"/>
  <c r="Z858" i="10"/>
  <c r="AA858" i="10" s="1"/>
  <c r="Z859" i="10"/>
  <c r="Z860" i="10"/>
  <c r="Z861" i="10"/>
  <c r="AB861" i="10" s="1"/>
  <c r="Z862" i="10"/>
  <c r="AA862" i="10" s="1"/>
  <c r="Z863" i="10"/>
  <c r="AA863" i="10" s="1"/>
  <c r="Z864" i="10"/>
  <c r="Z865" i="10"/>
  <c r="AB865" i="10" s="1"/>
  <c r="Z866" i="10"/>
  <c r="AA866" i="10" s="1"/>
  <c r="Z867" i="10"/>
  <c r="Z868" i="10"/>
  <c r="AB868" i="10" s="1"/>
  <c r="Z869" i="10"/>
  <c r="Z870" i="10"/>
  <c r="AA870" i="10" s="1"/>
  <c r="Z871" i="10"/>
  <c r="Z872" i="10"/>
  <c r="AA872" i="10" s="1"/>
  <c r="Z873" i="10"/>
  <c r="Z874" i="10"/>
  <c r="AA874" i="10" s="1"/>
  <c r="Z875" i="10"/>
  <c r="AB875" i="10" s="1"/>
  <c r="Z876" i="10"/>
  <c r="AB876" i="10" s="1"/>
  <c r="Z877" i="10"/>
  <c r="AA877" i="10" s="1"/>
  <c r="P878" i="10"/>
  <c r="Z878" i="10"/>
  <c r="AA878" i="10" s="1"/>
  <c r="AD878" i="10"/>
  <c r="AE878" i="10"/>
  <c r="AH878" i="10" s="1"/>
  <c r="AI878" i="10"/>
  <c r="AJ878" i="10"/>
  <c r="AK878" i="10"/>
  <c r="Z879" i="10"/>
  <c r="Z880" i="10"/>
  <c r="Z881" i="10"/>
  <c r="AA881" i="10"/>
  <c r="Z882" i="10"/>
  <c r="Z883" i="10"/>
  <c r="AA883" i="10" s="1"/>
  <c r="Z884" i="10"/>
  <c r="AA884" i="10" s="1"/>
  <c r="Z885" i="10"/>
  <c r="AA885" i="10" s="1"/>
  <c r="Z886" i="10"/>
  <c r="AA886" i="10" s="1"/>
  <c r="Z887" i="10"/>
  <c r="AA887" i="10" s="1"/>
  <c r="Z888" i="10"/>
  <c r="Z889" i="10"/>
  <c r="Z890" i="10"/>
  <c r="AA890" i="10" s="1"/>
  <c r="Z891" i="10"/>
  <c r="Z892" i="10"/>
  <c r="Z893" i="10"/>
  <c r="AA893" i="10" s="1"/>
  <c r="Z894" i="10"/>
  <c r="AA894" i="10" s="1"/>
  <c r="Z895" i="10"/>
  <c r="AA895" i="10" s="1"/>
  <c r="Z896" i="10"/>
  <c r="Z897" i="10"/>
  <c r="AA897" i="10" s="1"/>
  <c r="Z898" i="10"/>
  <c r="AA898" i="10" s="1"/>
  <c r="Z899" i="10"/>
  <c r="Z900" i="10"/>
  <c r="Z901" i="10"/>
  <c r="AA901" i="10" s="1"/>
  <c r="Z902" i="10"/>
  <c r="P903" i="10"/>
  <c r="AD903" i="10"/>
  <c r="AE903" i="10"/>
  <c r="AH903" i="10" s="1"/>
  <c r="AI903" i="10"/>
  <c r="AJ903" i="10"/>
  <c r="AK903" i="10"/>
  <c r="AA904" i="10"/>
  <c r="AB904" i="10"/>
  <c r="AA905" i="10"/>
  <c r="AB905" i="10"/>
  <c r="AA907" i="10"/>
  <c r="AB907" i="10"/>
  <c r="Z908" i="10"/>
  <c r="AA908" i="10" s="1"/>
  <c r="Z909" i="10"/>
  <c r="AA909" i="10" s="1"/>
  <c r="AB909" i="10"/>
  <c r="Z910" i="10"/>
  <c r="Z911" i="10"/>
  <c r="AA911" i="10" s="1"/>
  <c r="Z912" i="10"/>
  <c r="AA912" i="10" s="1"/>
  <c r="Z913" i="10"/>
  <c r="AB913" i="10" s="1"/>
  <c r="Z914" i="10"/>
  <c r="AB914" i="10" s="1"/>
  <c r="Z915" i="10"/>
  <c r="AA915" i="10" s="1"/>
  <c r="Z916" i="10"/>
  <c r="AA916" i="10" s="1"/>
  <c r="Z917" i="10"/>
  <c r="Z918" i="10"/>
  <c r="Z919" i="10"/>
  <c r="AA919" i="10" s="1"/>
  <c r="Z920" i="10"/>
  <c r="AA920" i="10" s="1"/>
  <c r="Z921" i="10"/>
  <c r="Z922" i="10"/>
  <c r="AB922" i="10" s="1"/>
  <c r="Z923" i="10"/>
  <c r="AA923" i="10" s="1"/>
  <c r="Z924" i="10"/>
  <c r="AA924" i="10" s="1"/>
  <c r="Z925" i="10"/>
  <c r="AB925" i="10" s="1"/>
  <c r="Z926" i="10"/>
  <c r="Z927" i="10"/>
  <c r="AA927" i="10" s="1"/>
  <c r="P928" i="10"/>
  <c r="Z928" i="10"/>
  <c r="AA928" i="10" s="1"/>
  <c r="AD928" i="10"/>
  <c r="AE928" i="10"/>
  <c r="AI928" i="10"/>
  <c r="AJ928" i="10"/>
  <c r="AK928" i="10"/>
  <c r="Z929" i="10"/>
  <c r="AA929" i="10" s="1"/>
  <c r="Z930" i="10"/>
  <c r="AA930" i="10" s="1"/>
  <c r="Z931" i="10"/>
  <c r="Z932" i="10"/>
  <c r="Z933" i="10"/>
  <c r="AA933" i="10" s="1"/>
  <c r="Z934" i="10"/>
  <c r="AB934" i="10" s="1"/>
  <c r="AA934" i="10"/>
  <c r="Z935" i="10"/>
  <c r="AA935" i="10" s="1"/>
  <c r="Z936" i="10"/>
  <c r="AA936" i="10" s="1"/>
  <c r="Z937" i="10"/>
  <c r="AA937" i="10" s="1"/>
  <c r="AB937" i="10"/>
  <c r="Z938" i="10"/>
  <c r="Z939" i="10"/>
  <c r="AA939" i="10" s="1"/>
  <c r="Z940" i="10"/>
  <c r="AB940" i="10" s="1"/>
  <c r="Z941" i="10"/>
  <c r="Z942" i="10"/>
  <c r="AA942" i="10" s="1"/>
  <c r="Z943" i="10"/>
  <c r="Z944" i="10"/>
  <c r="Z945" i="10"/>
  <c r="AA945" i="10" s="1"/>
  <c r="Z946" i="10"/>
  <c r="AA946" i="10" s="1"/>
  <c r="Z947" i="10"/>
  <c r="AA947" i="10"/>
  <c r="Z948" i="10"/>
  <c r="AA948" i="10" s="1"/>
  <c r="Z949" i="10"/>
  <c r="Z950" i="10"/>
  <c r="AA950" i="10" s="1"/>
  <c r="Z951" i="10"/>
  <c r="AA951" i="10" s="1"/>
  <c r="Z952" i="10"/>
  <c r="AB952" i="10" s="1"/>
  <c r="P953" i="10"/>
  <c r="Z953" i="10"/>
  <c r="AB953" i="10" s="1"/>
  <c r="AD953" i="10"/>
  <c r="AE953" i="10"/>
  <c r="AI953" i="10"/>
  <c r="AJ953" i="10"/>
  <c r="AK953" i="10"/>
  <c r="Z954" i="10"/>
  <c r="Z955" i="10"/>
  <c r="Z956" i="10"/>
  <c r="AB956" i="10" s="1"/>
  <c r="Z957" i="10"/>
  <c r="AA957" i="10" s="1"/>
  <c r="Z958" i="10"/>
  <c r="AB958" i="10" s="1"/>
  <c r="Z959" i="10"/>
  <c r="Z960" i="10"/>
  <c r="Z961" i="10"/>
  <c r="AA961" i="10" s="1"/>
  <c r="Z962" i="10"/>
  <c r="AA962" i="10" s="1"/>
  <c r="Z963" i="10"/>
  <c r="AB963" i="10" s="1"/>
  <c r="Z964" i="10"/>
  <c r="AA964" i="10" s="1"/>
  <c r="Z965" i="10"/>
  <c r="Z966" i="10"/>
  <c r="AB966" i="10" s="1"/>
  <c r="Z967" i="10"/>
  <c r="AA968" i="10"/>
  <c r="AB968" i="10"/>
  <c r="AA970" i="10"/>
  <c r="AB970" i="10"/>
  <c r="AB971" i="10"/>
  <c r="AA972" i="10"/>
  <c r="Z973" i="10"/>
  <c r="AB973" i="10" s="1"/>
  <c r="Z974" i="10"/>
  <c r="AB974" i="10" s="1"/>
  <c r="Z975" i="10"/>
  <c r="Z976" i="10"/>
  <c r="AA976" i="10" s="1"/>
  <c r="Z977" i="10"/>
  <c r="AB977" i="10" s="1"/>
  <c r="P978" i="10"/>
  <c r="Z978" i="10"/>
  <c r="AB978" i="10" s="1"/>
  <c r="AD978" i="10"/>
  <c r="AE978" i="10"/>
  <c r="AI978" i="10"/>
  <c r="AJ978" i="10"/>
  <c r="AK978" i="10"/>
  <c r="Z979" i="10"/>
  <c r="Z980" i="10"/>
  <c r="Z981" i="10"/>
  <c r="AB981" i="10" s="1"/>
  <c r="Z982" i="10"/>
  <c r="AB982" i="10" s="1"/>
  <c r="AA982" i="10"/>
  <c r="Z983" i="10"/>
  <c r="Z984" i="10"/>
  <c r="AB984" i="10" s="1"/>
  <c r="Z985" i="10"/>
  <c r="AB985" i="10" s="1"/>
  <c r="Z986" i="10"/>
  <c r="AA986" i="10" s="1"/>
  <c r="Z987" i="10"/>
  <c r="Z988" i="10"/>
  <c r="AB988" i="10" s="1"/>
  <c r="Z989" i="10"/>
  <c r="Z990" i="10"/>
  <c r="Z991" i="10"/>
  <c r="AA991" i="10" s="1"/>
  <c r="Z992" i="10"/>
  <c r="AB992" i="10" s="1"/>
  <c r="AA993" i="10"/>
  <c r="AB993" i="10"/>
  <c r="AA994" i="10"/>
  <c r="AB994" i="10"/>
  <c r="AA995" i="10"/>
  <c r="AB995" i="10"/>
  <c r="AA996" i="10"/>
  <c r="AB996" i="10"/>
  <c r="AA997" i="10"/>
  <c r="AB997" i="10"/>
  <c r="Z998" i="10"/>
  <c r="Z999" i="10"/>
  <c r="AA999" i="10" s="1"/>
  <c r="Z1000" i="10"/>
  <c r="Z1001" i="10"/>
  <c r="Z1002" i="10"/>
  <c r="P1003" i="10"/>
  <c r="Z1003" i="10"/>
  <c r="AA1003" i="10" s="1"/>
  <c r="AD1003" i="10"/>
  <c r="AE1003" i="10"/>
  <c r="AI1003" i="10"/>
  <c r="Z1004" i="10"/>
  <c r="AA1004" i="10" s="1"/>
  <c r="Z1005" i="10"/>
  <c r="AA1005" i="10" s="1"/>
  <c r="Z1006" i="10"/>
  <c r="Z1007" i="10"/>
  <c r="AA1007" i="10" s="1"/>
  <c r="Z1008" i="10"/>
  <c r="Z1009" i="10"/>
  <c r="Z1010" i="10"/>
  <c r="AB1010" i="10" s="1"/>
  <c r="Z1011" i="10"/>
  <c r="Z1012" i="10"/>
  <c r="AB1012" i="10" s="1"/>
  <c r="AB1014" i="10"/>
  <c r="AB1015" i="10"/>
  <c r="AB1016" i="10"/>
  <c r="AB1017" i="10"/>
  <c r="Z1018" i="10"/>
  <c r="AB1018" i="10" s="1"/>
  <c r="Z1019" i="10"/>
  <c r="Z1020" i="10"/>
  <c r="Z1021" i="10"/>
  <c r="AB1021" i="10" s="1"/>
  <c r="Z1022" i="10"/>
  <c r="Z1023" i="10"/>
  <c r="Z1024" i="10"/>
  <c r="AB1024" i="10" s="1"/>
  <c r="Z1025" i="10"/>
  <c r="Z1026" i="10"/>
  <c r="Z1027" i="10"/>
  <c r="AA1027" i="10" s="1"/>
  <c r="P1028" i="10"/>
  <c r="AB1028" i="10"/>
  <c r="AD1028" i="10"/>
  <c r="AE1028" i="10"/>
  <c r="AI1028" i="10"/>
  <c r="Z1029" i="10"/>
  <c r="AA1029" i="10" s="1"/>
  <c r="Z1030" i="10"/>
  <c r="AA1030" i="10" s="1"/>
  <c r="Z1031" i="10"/>
  <c r="AB1031" i="10" s="1"/>
  <c r="Z1032" i="10"/>
  <c r="Z1033" i="10"/>
  <c r="Z1034" i="10"/>
  <c r="Z1035" i="10"/>
  <c r="AA1035" i="10" s="1"/>
  <c r="Z1036" i="10"/>
  <c r="Z1037" i="10"/>
  <c r="AA1038" i="10"/>
  <c r="AB1038" i="10"/>
  <c r="AA1040" i="10"/>
  <c r="AB1040" i="10"/>
  <c r="AA1041" i="10"/>
  <c r="AB1041" i="10"/>
  <c r="Z1043" i="10"/>
  <c r="AA1043" i="10" s="1"/>
  <c r="Z1044" i="10"/>
  <c r="AB1044" i="10"/>
  <c r="Z1045" i="10"/>
  <c r="AA1045" i="10" s="1"/>
  <c r="Z1046" i="10"/>
  <c r="Z1047" i="10"/>
  <c r="Z1048" i="10"/>
  <c r="Z1049" i="10"/>
  <c r="Z1050" i="10"/>
  <c r="Z1051" i="10"/>
  <c r="Z1052" i="10"/>
  <c r="AB1052" i="10" s="1"/>
  <c r="P1053" i="10"/>
  <c r="Z1053" i="10"/>
  <c r="AD1053" i="10"/>
  <c r="AE1053" i="10"/>
  <c r="AI1053" i="10"/>
  <c r="AJ1053" i="10"/>
  <c r="AK1053" i="10"/>
  <c r="Z1054" i="10"/>
  <c r="Z1055" i="10"/>
  <c r="AB1055" i="10" s="1"/>
  <c r="Z1056" i="10"/>
  <c r="Z1057" i="10"/>
  <c r="Z1058" i="10"/>
  <c r="AB1058" i="10" s="1"/>
  <c r="Z1059" i="10"/>
  <c r="AB1059" i="10" s="1"/>
  <c r="Z1060" i="10"/>
  <c r="Z1061" i="10"/>
  <c r="AB1061" i="10" s="1"/>
  <c r="Z1062" i="10"/>
  <c r="AB1062" i="10" s="1"/>
  <c r="Z1063" i="10"/>
  <c r="AB1063" i="10" s="1"/>
  <c r="Z1064" i="10"/>
  <c r="Z1065" i="10"/>
  <c r="AB1065" i="10" s="1"/>
  <c r="Z1066" i="10"/>
  <c r="AB1066" i="10" s="1"/>
  <c r="Z1067" i="10"/>
  <c r="AA1067" i="10" s="1"/>
  <c r="Z1068" i="10"/>
  <c r="AB1068" i="10" s="1"/>
  <c r="Z1069" i="10"/>
  <c r="Z1070" i="10"/>
  <c r="AB1070" i="10" s="1"/>
  <c r="Z1071" i="10"/>
  <c r="AA1071" i="10" s="1"/>
  <c r="Z1072" i="10"/>
  <c r="AB1072" i="10" s="1"/>
  <c r="Z1073" i="10"/>
  <c r="Z1074" i="10"/>
  <c r="AB1074" i="10" s="1"/>
  <c r="Z1075" i="10"/>
  <c r="Z1076" i="10"/>
  <c r="AA1076" i="10" s="1"/>
  <c r="Z1077" i="10"/>
  <c r="P1078" i="10"/>
  <c r="Z1078" i="10"/>
  <c r="AA1078" i="10" s="1"/>
  <c r="AD1078" i="10"/>
  <c r="AE1078" i="10"/>
  <c r="AI1078" i="10"/>
  <c r="AJ1078" i="10"/>
  <c r="AK1078" i="10"/>
  <c r="Z1079" i="10"/>
  <c r="AB1079" i="10" s="1"/>
  <c r="Z1080" i="10"/>
  <c r="AA1080" i="10" s="1"/>
  <c r="Z1081" i="10"/>
  <c r="AB1081" i="10" s="1"/>
  <c r="Z1082" i="10"/>
  <c r="AB1082" i="10" s="1"/>
  <c r="Z1083" i="10"/>
  <c r="AA1083" i="10" s="1"/>
  <c r="Z1084" i="10"/>
  <c r="AA1084" i="10" s="1"/>
  <c r="Z1085" i="10"/>
  <c r="AB1085" i="10" s="1"/>
  <c r="Z1086" i="10"/>
  <c r="AB1086" i="10" s="1"/>
  <c r="Z1087" i="10"/>
  <c r="AA1087" i="10" s="1"/>
  <c r="Z1088" i="10"/>
  <c r="AA1088" i="10" s="1"/>
  <c r="Z1089" i="10"/>
  <c r="AB1089" i="10" s="1"/>
  <c r="Z1090" i="10"/>
  <c r="AA1090" i="10" s="1"/>
  <c r="Z1091" i="10"/>
  <c r="Z1092" i="10"/>
  <c r="AA1092" i="10" s="1"/>
  <c r="Z1093" i="10"/>
  <c r="Z1094" i="10"/>
  <c r="AB1094" i="10" s="1"/>
  <c r="Z1095" i="10"/>
  <c r="AB1095" i="10" s="1"/>
  <c r="Z1096" i="10"/>
  <c r="AA1096" i="10" s="1"/>
  <c r="Z1097" i="10"/>
  <c r="AA1097" i="10" s="1"/>
  <c r="Z1098" i="10"/>
  <c r="AA1098" i="10" s="1"/>
  <c r="Z1099" i="10"/>
  <c r="AB1099" i="10" s="1"/>
  <c r="Z1100" i="10"/>
  <c r="Z1101" i="10"/>
  <c r="Z1102" i="10"/>
  <c r="AB1102" i="10" s="1"/>
  <c r="AA1102" i="10"/>
  <c r="P1103" i="10"/>
  <c r="Z1103" i="10"/>
  <c r="AA1103" i="10" s="1"/>
  <c r="AD1103" i="10"/>
  <c r="AE1103" i="10"/>
  <c r="AI1103" i="10"/>
  <c r="AJ1103" i="10"/>
  <c r="AK1103" i="10"/>
  <c r="Z1104" i="10"/>
  <c r="Z1105" i="10"/>
  <c r="AB1105" i="10" s="1"/>
  <c r="Z1106" i="10"/>
  <c r="Z1107" i="10"/>
  <c r="AB1107" i="10" s="1"/>
  <c r="Z1108" i="10"/>
  <c r="AB1108" i="10" s="1"/>
  <c r="Z1109" i="10"/>
  <c r="Z1110" i="10"/>
  <c r="Z1111" i="10"/>
  <c r="AB1111" i="10" s="1"/>
  <c r="Z1112" i="10"/>
  <c r="AB1112" i="10" s="1"/>
  <c r="Z1113" i="10"/>
  <c r="AB1113" i="10" s="1"/>
  <c r="Z1114" i="10"/>
  <c r="AB1114" i="10" s="1"/>
  <c r="Z1115" i="10"/>
  <c r="Z1116" i="10"/>
  <c r="Z1117" i="10"/>
  <c r="AA1118" i="10"/>
  <c r="AB1118" i="10"/>
  <c r="AA1121" i="10"/>
  <c r="AB1121" i="10"/>
  <c r="AA1122" i="10"/>
  <c r="AB1122" i="10"/>
  <c r="Z1123" i="10"/>
  <c r="AB1123" i="10" s="1"/>
  <c r="Z1124" i="10"/>
  <c r="AA1124" i="10" s="1"/>
  <c r="Z1125" i="10"/>
  <c r="Z1126" i="10"/>
  <c r="AA1126" i="10" s="1"/>
  <c r="Z1127" i="10"/>
  <c r="P1128" i="10"/>
  <c r="Z1128" i="10"/>
  <c r="AB1128" i="10" s="1"/>
  <c r="AD1128" i="10"/>
  <c r="AE1128" i="10"/>
  <c r="AI1128" i="10"/>
  <c r="AJ1128" i="10"/>
  <c r="AK1128" i="10"/>
  <c r="Z1129" i="10"/>
  <c r="AA1129" i="10" s="1"/>
  <c r="AB1129" i="10"/>
  <c r="Z1130" i="10"/>
  <c r="AB1130" i="10" s="1"/>
  <c r="Z1131" i="10"/>
  <c r="AA1131" i="10" s="1"/>
  <c r="Z1132" i="10"/>
  <c r="AB1132" i="10" s="1"/>
  <c r="Z1133" i="10"/>
  <c r="AA1133" i="10" s="1"/>
  <c r="Z1134" i="10"/>
  <c r="AB1134" i="10" s="1"/>
  <c r="Z1135" i="10"/>
  <c r="Z1136" i="10"/>
  <c r="Z1137" i="10"/>
  <c r="AA1137" i="10" s="1"/>
  <c r="Z1138" i="10"/>
  <c r="AB1138" i="10" s="1"/>
  <c r="Z1139" i="10"/>
  <c r="AA1139" i="10" s="1"/>
  <c r="Z1140" i="10"/>
  <c r="AA1140" i="10" s="1"/>
  <c r="AB1140" i="10"/>
  <c r="Z1141" i="10"/>
  <c r="AA1141" i="10" s="1"/>
  <c r="Z1142" i="10"/>
  <c r="Z1143" i="10"/>
  <c r="Z1144" i="10"/>
  <c r="Z1145" i="10"/>
  <c r="AA1145" i="10" s="1"/>
  <c r="Z1146" i="10"/>
  <c r="Z1147" i="10"/>
  <c r="Z1148" i="10"/>
  <c r="AA1148" i="10" s="1"/>
  <c r="Z1149" i="10"/>
  <c r="AB1149" i="10" s="1"/>
  <c r="Z1150" i="10"/>
  <c r="AB1150" i="10" s="1"/>
  <c r="Z1151" i="10"/>
  <c r="Z1152" i="10"/>
  <c r="P1153" i="10"/>
  <c r="Z1153" i="10"/>
  <c r="AD1153" i="10"/>
  <c r="AE1153" i="10"/>
  <c r="AI1153" i="10"/>
  <c r="AJ1153" i="10"/>
  <c r="AK1153" i="10"/>
  <c r="Z1154" i="10"/>
  <c r="AA1154" i="10" s="1"/>
  <c r="Z1155" i="10"/>
  <c r="AA1155" i="10" s="1"/>
  <c r="Z1156" i="10"/>
  <c r="Z1157" i="10"/>
  <c r="AB1157" i="10" s="1"/>
  <c r="Z1158" i="10"/>
  <c r="AB1158" i="10" s="1"/>
  <c r="Z1159" i="10"/>
  <c r="AB1159" i="10" s="1"/>
  <c r="Z1160" i="10"/>
  <c r="AA1160" i="10" s="1"/>
  <c r="Z1161" i="10"/>
  <c r="Z1162" i="10"/>
  <c r="Z1163" i="10"/>
  <c r="Z1164" i="10"/>
  <c r="Z1165" i="10"/>
  <c r="AB1165" i="10" s="1"/>
  <c r="Z1166" i="10"/>
  <c r="Z1167" i="10"/>
  <c r="Z1168" i="10"/>
  <c r="AB1168" i="10" s="1"/>
  <c r="Z1169" i="10"/>
  <c r="AB1169" i="10" s="1"/>
  <c r="Z1170" i="10"/>
  <c r="Z1171" i="10"/>
  <c r="Z1172" i="10"/>
  <c r="AA1172" i="10" s="1"/>
  <c r="Z1173" i="10"/>
  <c r="Z1174" i="10"/>
  <c r="AA1174" i="10" s="1"/>
  <c r="Z1175" i="10"/>
  <c r="Z1176" i="10"/>
  <c r="AA1176" i="10" s="1"/>
  <c r="Z1177" i="10"/>
  <c r="P1178" i="10"/>
  <c r="Z1178" i="10"/>
  <c r="AB1178" i="10" s="1"/>
  <c r="AD1178" i="10"/>
  <c r="AE1178" i="10"/>
  <c r="AI1178" i="10"/>
  <c r="AJ1178" i="10"/>
  <c r="AK1178" i="10"/>
  <c r="Z1179" i="10"/>
  <c r="Z1180" i="10"/>
  <c r="AB1180" i="10" s="1"/>
  <c r="Z1181" i="10"/>
  <c r="Z1182" i="10"/>
  <c r="AA1182" i="10" s="1"/>
  <c r="Z1183" i="10"/>
  <c r="AB1183" i="10" s="1"/>
  <c r="Z1184" i="10"/>
  <c r="AB1184" i="10" s="1"/>
  <c r="Z1185" i="10"/>
  <c r="AA1185" i="10" s="1"/>
  <c r="AB1185" i="10"/>
  <c r="Z1186" i="10"/>
  <c r="AA1186" i="10" s="1"/>
  <c r="Z1187" i="10"/>
  <c r="AB1187" i="10" s="1"/>
  <c r="Z1188" i="10"/>
  <c r="Z1189" i="10"/>
  <c r="AB1189" i="10" s="1"/>
  <c r="Z1190" i="10"/>
  <c r="Z1191" i="10"/>
  <c r="Z1192" i="10"/>
  <c r="Z1193" i="10"/>
  <c r="Z1194" i="10"/>
  <c r="AB1194" i="10" s="1"/>
  <c r="Z1195" i="10"/>
  <c r="Z1196" i="10"/>
  <c r="AB1196" i="10" s="1"/>
  <c r="Z1197" i="10"/>
  <c r="AA1197" i="10" s="1"/>
  <c r="Z1198" i="10"/>
  <c r="AA1198" i="10" s="1"/>
  <c r="Z1199" i="10"/>
  <c r="AB1199" i="10" s="1"/>
  <c r="Z1200" i="10"/>
  <c r="AB1200" i="10" s="1"/>
  <c r="Z1201" i="10"/>
  <c r="Z1202" i="10"/>
  <c r="AA1202" i="10" s="1"/>
  <c r="P1203" i="10"/>
  <c r="Z1203" i="10"/>
  <c r="AA1203" i="10" s="1"/>
  <c r="AD1203" i="10"/>
  <c r="AE1203" i="10"/>
  <c r="AI1203" i="10"/>
  <c r="AJ1203" i="10"/>
  <c r="AK1203" i="10"/>
  <c r="Z1204" i="10"/>
  <c r="AA1204" i="10" s="1"/>
  <c r="Z1205" i="10"/>
  <c r="Z1206" i="10"/>
  <c r="Z1207" i="10"/>
  <c r="AB1207" i="10" s="1"/>
  <c r="Z1208" i="10"/>
  <c r="AA1208" i="10" s="1"/>
  <c r="Z1209" i="10"/>
  <c r="AA1209" i="10" s="1"/>
  <c r="AB1209" i="10"/>
  <c r="Z1210" i="10"/>
  <c r="Z1211" i="10"/>
  <c r="AB1211" i="10" s="1"/>
  <c r="Z1212" i="10"/>
  <c r="AB1212" i="10" s="1"/>
  <c r="Z1213" i="10"/>
  <c r="Z1214" i="10"/>
  <c r="Z1215" i="10"/>
  <c r="AB1215" i="10" s="1"/>
  <c r="Z1216" i="10"/>
  <c r="Z1217" i="10"/>
  <c r="AA1217" i="10" s="1"/>
  <c r="Z1218" i="10"/>
  <c r="Z1219" i="10"/>
  <c r="AB1219" i="10" s="1"/>
  <c r="Z1220" i="10"/>
  <c r="AB1220" i="10" s="1"/>
  <c r="Z1221" i="10"/>
  <c r="AA1221" i="10" s="1"/>
  <c r="Z1222" i="10"/>
  <c r="Z1223" i="10"/>
  <c r="AB1223" i="10" s="1"/>
  <c r="Z1224" i="10"/>
  <c r="AA1224" i="10" s="1"/>
  <c r="Z1225" i="10"/>
  <c r="AB1225" i="10" s="1"/>
  <c r="AA1225" i="10"/>
  <c r="Z1226" i="10"/>
  <c r="Z1227" i="10"/>
  <c r="AB1227" i="10" s="1"/>
  <c r="P1228" i="10"/>
  <c r="Z1228" i="10"/>
  <c r="AB1228" i="10" s="1"/>
  <c r="AD1228" i="10"/>
  <c r="AE1228" i="10"/>
  <c r="AI1228" i="10"/>
  <c r="AJ1228" i="10"/>
  <c r="AK1228" i="10"/>
  <c r="Z1229" i="10"/>
  <c r="AA1229" i="10" s="1"/>
  <c r="Z1230" i="10"/>
  <c r="AB1230" i="10" s="1"/>
  <c r="Z1231" i="10"/>
  <c r="Z1232" i="10"/>
  <c r="AA1232" i="10" s="1"/>
  <c r="Z1233" i="10"/>
  <c r="AA1233" i="10" s="1"/>
  <c r="Z1234" i="10"/>
  <c r="AB1234" i="10" s="1"/>
  <c r="Z1235" i="10"/>
  <c r="Z1236" i="10"/>
  <c r="AA1236" i="10" s="1"/>
  <c r="Z1237" i="10"/>
  <c r="Z1238" i="10"/>
  <c r="Z1239" i="10"/>
  <c r="Z1240" i="10"/>
  <c r="AA1240" i="10" s="1"/>
  <c r="AB1240" i="10"/>
  <c r="Z1241" i="10"/>
  <c r="Z1242" i="10"/>
  <c r="AB1242" i="10"/>
  <c r="Z1243" i="10"/>
  <c r="Z1244" i="10"/>
  <c r="AA1244" i="10" s="1"/>
  <c r="AB1244" i="10"/>
  <c r="Z1245" i="10"/>
  <c r="AB1245" i="10" s="1"/>
  <c r="Z1246" i="10"/>
  <c r="AA1246" i="10" s="1"/>
  <c r="AB1246" i="10"/>
  <c r="Z1247" i="10"/>
  <c r="Z1248" i="10"/>
  <c r="AB1248" i="10" s="1"/>
  <c r="Z1249" i="10"/>
  <c r="Z1250" i="10"/>
  <c r="AB1250" i="10" s="1"/>
  <c r="Z1251" i="10"/>
  <c r="AA1251" i="10" s="1"/>
  <c r="Z1252" i="10"/>
  <c r="AA1252" i="10" s="1"/>
  <c r="P1253" i="10"/>
  <c r="Z1253" i="10"/>
  <c r="AD1253" i="10"/>
  <c r="AE1253" i="10"/>
  <c r="AI1253" i="10"/>
  <c r="Z1254" i="10"/>
  <c r="Z1255" i="10"/>
  <c r="Z1256" i="10"/>
  <c r="AB1256" i="10" s="1"/>
  <c r="AA1256" i="10"/>
  <c r="Z1257" i="10"/>
  <c r="AA1257" i="10" s="1"/>
  <c r="Z1258" i="10"/>
  <c r="Z1259" i="10"/>
  <c r="Z1260" i="10"/>
  <c r="AB1260" i="10" s="1"/>
  <c r="Z1261" i="10"/>
  <c r="Z1262" i="10"/>
  <c r="Z1263" i="10"/>
  <c r="Z1264" i="10"/>
  <c r="AB1264" i="10" s="1"/>
  <c r="Z1265" i="10"/>
  <c r="AB1265" i="10" s="1"/>
  <c r="Z1266" i="10"/>
  <c r="AA1266" i="10" s="1"/>
  <c r="Z1267" i="10"/>
  <c r="Z1268" i="10"/>
  <c r="Z1269" i="10"/>
  <c r="Z1270" i="10"/>
  <c r="Z1271" i="10"/>
  <c r="AB1271" i="10" s="1"/>
  <c r="Z1272" i="10"/>
  <c r="AA1273" i="10"/>
  <c r="AB1273" i="10"/>
  <c r="AA1274" i="10"/>
  <c r="AB1274" i="10"/>
  <c r="AA1275" i="10"/>
  <c r="AB1275" i="10"/>
  <c r="AA1277" i="10"/>
  <c r="P1278" i="10"/>
  <c r="Z1278" i="10"/>
  <c r="AB1278" i="10" s="1"/>
  <c r="AD1278" i="10"/>
  <c r="AE1278" i="10"/>
  <c r="AI1278" i="10"/>
  <c r="Z1279" i="10"/>
  <c r="Z1280" i="10"/>
  <c r="Z1281" i="10"/>
  <c r="AA1281" i="10" s="1"/>
  <c r="Z1282" i="10"/>
  <c r="Z1283" i="10"/>
  <c r="Z1284" i="10"/>
  <c r="Z1285" i="10"/>
  <c r="Z1286" i="10"/>
  <c r="AA1286" i="10" s="1"/>
  <c r="Z1287" i="10"/>
  <c r="Z1288" i="10"/>
  <c r="Z1289" i="10"/>
  <c r="AB1289" i="10" s="1"/>
  <c r="Z1290" i="10"/>
  <c r="Z1291" i="10"/>
  <c r="Z1292" i="10"/>
  <c r="AB1292" i="10" s="1"/>
  <c r="Z1293" i="10"/>
  <c r="AB1293" i="10" s="1"/>
  <c r="AA1293" i="10"/>
  <c r="Z1294" i="10"/>
  <c r="AB1294" i="10" s="1"/>
  <c r="Z1295" i="10"/>
  <c r="Z1296" i="10"/>
  <c r="Z1297" i="10"/>
  <c r="AA1297" i="10" s="1"/>
  <c r="Z1298" i="10"/>
  <c r="Z1299" i="10"/>
  <c r="Z1300" i="10"/>
  <c r="AB1300" i="10" s="1"/>
  <c r="Z1301" i="10"/>
  <c r="Z1302" i="10"/>
  <c r="AA1302" i="10" s="1"/>
  <c r="P1303" i="10"/>
  <c r="Z1303" i="10"/>
  <c r="AA1303" i="10" s="1"/>
  <c r="AD1303" i="10"/>
  <c r="AE1303" i="10"/>
  <c r="AI1303" i="10"/>
  <c r="Z1304" i="10"/>
  <c r="Z1305" i="10"/>
  <c r="AB1305" i="10"/>
  <c r="Z1306" i="10"/>
  <c r="Z1307" i="10"/>
  <c r="Z1308" i="10"/>
  <c r="Z1309" i="10"/>
  <c r="Z1310" i="10"/>
  <c r="AA1310" i="10" s="1"/>
  <c r="Z1311" i="10"/>
  <c r="Z1312" i="10"/>
  <c r="AB1313" i="10"/>
  <c r="AB1316" i="10"/>
  <c r="AB1317" i="10"/>
  <c r="Z1318" i="10"/>
  <c r="Z1319" i="10"/>
  <c r="AB1319" i="10" s="1"/>
  <c r="Z1320" i="10"/>
  <c r="AB1320" i="10" s="1"/>
  <c r="Z1321" i="10"/>
  <c r="Z1322" i="10"/>
  <c r="AB1322" i="10" s="1"/>
  <c r="AA1323" i="10"/>
  <c r="AB1323" i="10"/>
  <c r="AA1325" i="10"/>
  <c r="AA1326" i="10"/>
  <c r="AB1326" i="10"/>
  <c r="AA1327" i="10"/>
  <c r="AB1327" i="10"/>
  <c r="P1328" i="10"/>
  <c r="Z1328" i="10"/>
  <c r="AA1328" i="10" s="1"/>
  <c r="AD1328" i="10"/>
  <c r="AE1328" i="10"/>
  <c r="AI1328" i="10"/>
  <c r="AJ1328" i="10"/>
  <c r="AK1328" i="10"/>
  <c r="Z1329" i="10"/>
  <c r="AB1329" i="10" s="1"/>
  <c r="Z1330" i="10"/>
  <c r="AA1330" i="10" s="1"/>
  <c r="Z1331" i="10"/>
  <c r="Z1332" i="10"/>
  <c r="AB1332" i="10" s="1"/>
  <c r="Z1333" i="10"/>
  <c r="AB1333" i="10" s="1"/>
  <c r="Z1334" i="10"/>
  <c r="AB1334" i="10" s="1"/>
  <c r="Z1335" i="10"/>
  <c r="Z1336" i="10"/>
  <c r="AB1336" i="10" s="1"/>
  <c r="Z1337" i="10"/>
  <c r="AB1337" i="10" s="1"/>
  <c r="Z1338" i="10"/>
  <c r="Z1339" i="10"/>
  <c r="AA1339" i="10" s="1"/>
  <c r="AB1339" i="10"/>
  <c r="Z1340" i="10"/>
  <c r="Z1341" i="10"/>
  <c r="AA1341" i="10" s="1"/>
  <c r="Z1342" i="10"/>
  <c r="AA1342" i="10" s="1"/>
  <c r="Z1343" i="10"/>
  <c r="Z1344" i="10"/>
  <c r="AA1344" i="10" s="1"/>
  <c r="Z1345" i="10"/>
  <c r="AA1345" i="10" s="1"/>
  <c r="Z1346" i="10"/>
  <c r="AA1346" i="10" s="1"/>
  <c r="Z1347" i="10"/>
  <c r="Z1348" i="10"/>
  <c r="AA1348" i="10" s="1"/>
  <c r="Z1349" i="10"/>
  <c r="AB1349" i="10" s="1"/>
  <c r="Z1350" i="10"/>
  <c r="AA1350" i="10" s="1"/>
  <c r="Z1351" i="10"/>
  <c r="AB1351" i="10" s="1"/>
  <c r="Z1352" i="10"/>
  <c r="AB1352" i="10" s="1"/>
  <c r="P1353" i="10"/>
  <c r="Z1353" i="10"/>
  <c r="AD1353" i="10"/>
  <c r="AH1353" i="10" s="1"/>
  <c r="AE1353" i="10"/>
  <c r="AI1353" i="10"/>
  <c r="Z1354" i="10"/>
  <c r="Z1355" i="10"/>
  <c r="Z1356" i="10"/>
  <c r="Z1357" i="10"/>
  <c r="Z1358" i="10"/>
  <c r="Z1359" i="10"/>
  <c r="AA1359" i="10"/>
  <c r="AB1359" i="10"/>
  <c r="Z1360" i="10"/>
  <c r="Z1361" i="10"/>
  <c r="AA1361" i="10" s="1"/>
  <c r="AB1361" i="10"/>
  <c r="Z1362" i="10"/>
  <c r="AA1362" i="10" s="1"/>
  <c r="Z1363" i="10"/>
  <c r="AA1363" i="10" s="1"/>
  <c r="Z1364" i="10"/>
  <c r="AA1364" i="10" s="1"/>
  <c r="Z1365" i="10"/>
  <c r="AB1365" i="10" s="1"/>
  <c r="Z1366" i="10"/>
  <c r="Z1367" i="10"/>
  <c r="Z1368" i="10"/>
  <c r="AB1368" i="10" s="1"/>
  <c r="Z1369" i="10"/>
  <c r="Z1370" i="10"/>
  <c r="AA1370" i="10" s="1"/>
  <c r="Z1371" i="10"/>
  <c r="AA1371" i="10" s="1"/>
  <c r="AB1371" i="10"/>
  <c r="Z1372" i="10"/>
  <c r="AB1372" i="10" s="1"/>
  <c r="Z1373" i="10"/>
  <c r="AB1373" i="10" s="1"/>
  <c r="Z1374" i="10"/>
  <c r="AA1374" i="10" s="1"/>
  <c r="Z1375" i="10"/>
  <c r="Z1376" i="10"/>
  <c r="AA1376" i="10" s="1"/>
  <c r="AB1376" i="10"/>
  <c r="Z1377" i="10"/>
  <c r="AB1377" i="10" s="1"/>
  <c r="P1378" i="10"/>
  <c r="Z1378" i="10"/>
  <c r="AA1378" i="10" s="1"/>
  <c r="AD1378" i="10"/>
  <c r="AE1378" i="10"/>
  <c r="AI1378" i="10"/>
  <c r="AJ1378" i="10"/>
  <c r="AK1378" i="10"/>
  <c r="Z1379" i="10"/>
  <c r="AA1379" i="10" s="1"/>
  <c r="Z1380" i="10"/>
  <c r="Z1381" i="10"/>
  <c r="AB1381" i="10" s="1"/>
  <c r="Z1382" i="10"/>
  <c r="AA1382" i="10" s="1"/>
  <c r="Z1383" i="10"/>
  <c r="Z1384" i="10"/>
  <c r="Z1385" i="10"/>
  <c r="Z1386" i="10"/>
  <c r="Z1387" i="10"/>
  <c r="Z1388" i="10"/>
  <c r="AB1388" i="10" s="1"/>
  <c r="Z1389" i="10"/>
  <c r="AA1389" i="10" s="1"/>
  <c r="Z1390" i="10"/>
  <c r="AA1390" i="10" s="1"/>
  <c r="Z1391" i="10"/>
  <c r="AA1391" i="10" s="1"/>
  <c r="Z1392" i="10"/>
  <c r="AB1392" i="10" s="1"/>
  <c r="Z1393" i="10"/>
  <c r="AB1393" i="10" s="1"/>
  <c r="Z1394" i="10"/>
  <c r="AA1394" i="10" s="1"/>
  <c r="Z1395" i="10"/>
  <c r="AB1395" i="10" s="1"/>
  <c r="Z1396" i="10"/>
  <c r="AB1396" i="10" s="1"/>
  <c r="Z1397" i="10"/>
  <c r="AB1397" i="10" s="1"/>
  <c r="Z1398" i="10"/>
  <c r="AA1398" i="10" s="1"/>
  <c r="Z1399" i="10"/>
  <c r="AB1399" i="10" s="1"/>
  <c r="Z1400" i="10"/>
  <c r="AB1400" i="10" s="1"/>
  <c r="Z1401" i="10"/>
  <c r="AA1401" i="10" s="1"/>
  <c r="Z1402" i="10"/>
  <c r="P1403" i="10"/>
  <c r="AA1403" i="10"/>
  <c r="AB1403" i="10"/>
  <c r="AD1403" i="10"/>
  <c r="AE1403" i="10"/>
  <c r="AI1403" i="10"/>
  <c r="AJ1403" i="10"/>
  <c r="AK1403" i="10"/>
  <c r="AA1404" i="10"/>
  <c r="AB1404" i="10"/>
  <c r="AA1405" i="10"/>
  <c r="AB1405" i="10"/>
  <c r="Z1408" i="10"/>
  <c r="Z1409" i="10"/>
  <c r="AB1409" i="10" s="1"/>
  <c r="Z1410" i="10"/>
  <c r="AA1410" i="10" s="1"/>
  <c r="Z1411" i="10"/>
  <c r="Z1412" i="10"/>
  <c r="AB1412" i="10" s="1"/>
  <c r="Z1413" i="10"/>
  <c r="AA1413" i="10" s="1"/>
  <c r="Z1414" i="10"/>
  <c r="Z1415" i="10"/>
  <c r="Z1416" i="10"/>
  <c r="AB1416" i="10" s="1"/>
  <c r="Z1417" i="10"/>
  <c r="Z1418" i="10"/>
  <c r="AB1418" i="10" s="1"/>
  <c r="Z1419" i="10"/>
  <c r="Z1420" i="10"/>
  <c r="Z1421" i="10"/>
  <c r="AB1421" i="10" s="1"/>
  <c r="Z1422" i="10"/>
  <c r="Z1423" i="10"/>
  <c r="AB1423" i="10" s="1"/>
  <c r="Z1424" i="10"/>
  <c r="AB1424" i="10" s="1"/>
  <c r="Z1425" i="10"/>
  <c r="AA1425" i="10" s="1"/>
  <c r="Z1426" i="10"/>
  <c r="AB1426" i="10" s="1"/>
  <c r="Z1427" i="10"/>
  <c r="P1428" i="10"/>
  <c r="Z1428" i="10"/>
  <c r="AB1428" i="10" s="1"/>
  <c r="AD1428" i="10"/>
  <c r="AE1428" i="10"/>
  <c r="AI1428" i="10"/>
  <c r="AJ1428" i="10"/>
  <c r="AK1428" i="10"/>
  <c r="Z1429" i="10"/>
  <c r="Z1430" i="10"/>
  <c r="AA1430" i="10" s="1"/>
  <c r="Z1431" i="10"/>
  <c r="Z1432" i="10"/>
  <c r="AA1432" i="10" s="1"/>
  <c r="Z1433" i="10"/>
  <c r="Z1434" i="10"/>
  <c r="Z1435" i="10"/>
  <c r="AA1435" i="10" s="1"/>
  <c r="Z1436" i="10"/>
  <c r="Z1437" i="10"/>
  <c r="AB1437" i="10" s="1"/>
  <c r="Z1438" i="10"/>
  <c r="AB1438" i="10" s="1"/>
  <c r="Z1439" i="10"/>
  <c r="Z1440" i="10"/>
  <c r="AB1440" i="10" s="1"/>
  <c r="Z1441" i="10"/>
  <c r="AB1441" i="10" s="1"/>
  <c r="Z1442" i="10"/>
  <c r="Z1443" i="10"/>
  <c r="AB1443" i="10" s="1"/>
  <c r="Z1444" i="10"/>
  <c r="AB1444" i="10" s="1"/>
  <c r="Z1445" i="10"/>
  <c r="AB1445" i="10" s="1"/>
  <c r="Z1446" i="10"/>
  <c r="AB1446" i="10" s="1"/>
  <c r="AA1446" i="10"/>
  <c r="Z1447" i="10"/>
  <c r="AA1447" i="10" s="1"/>
  <c r="AB1447" i="10"/>
  <c r="Z1448" i="10"/>
  <c r="AA1448" i="10" s="1"/>
  <c r="Z1449" i="10"/>
  <c r="Z1450" i="10"/>
  <c r="Z1451" i="10"/>
  <c r="Z1452" i="10"/>
  <c r="AB1452" i="10" s="1"/>
  <c r="AA1452" i="10"/>
  <c r="P1453" i="10"/>
  <c r="Z1453" i="10"/>
  <c r="AA1453" i="10" s="1"/>
  <c r="AD1453" i="10"/>
  <c r="AE1453" i="10"/>
  <c r="AI1453" i="10"/>
  <c r="AJ1453" i="10"/>
  <c r="AK1453" i="10"/>
  <c r="Z1454" i="10"/>
  <c r="Z1455" i="10"/>
  <c r="AB1455" i="10" s="1"/>
  <c r="Z1456" i="10"/>
  <c r="AA1456" i="10" s="1"/>
  <c r="Z1457" i="10"/>
  <c r="AB1457" i="10" s="1"/>
  <c r="Z1458" i="10"/>
  <c r="AA1458" i="10" s="1"/>
  <c r="Z1459" i="10"/>
  <c r="AA1459" i="10" s="1"/>
  <c r="Z1460" i="10"/>
  <c r="AB1460" i="10" s="1"/>
  <c r="Z1461" i="10"/>
  <c r="AB1461" i="10" s="1"/>
  <c r="AA1461" i="10"/>
  <c r="Z1462" i="10"/>
  <c r="Z1463" i="10"/>
  <c r="Z1464" i="10"/>
  <c r="AA1464" i="10" s="1"/>
  <c r="Z1465" i="10"/>
  <c r="AB1465" i="10" s="1"/>
  <c r="Z1466" i="10"/>
  <c r="AA1466" i="10" s="1"/>
  <c r="Z1467" i="10"/>
  <c r="AA1467" i="10" s="1"/>
  <c r="Z1468" i="10"/>
  <c r="AB1468" i="10" s="1"/>
  <c r="Z1469" i="10"/>
  <c r="AB1469" i="10" s="1"/>
  <c r="Z1470" i="10"/>
  <c r="AB1470" i="10" s="1"/>
  <c r="Z1471" i="10"/>
  <c r="AA1471" i="10" s="1"/>
  <c r="Z1472" i="10"/>
  <c r="Z1473" i="10"/>
  <c r="Z1474" i="10"/>
  <c r="AA1474" i="10" s="1"/>
  <c r="Z1475" i="10"/>
  <c r="AB1475" i="10" s="1"/>
  <c r="Z1476" i="10"/>
  <c r="AB1476" i="10" s="1"/>
  <c r="Z1477" i="10"/>
  <c r="P1478" i="10"/>
  <c r="Z1478" i="10"/>
  <c r="AA1478" i="10" s="1"/>
  <c r="AD1478" i="10"/>
  <c r="AE1478" i="10"/>
  <c r="AI1478" i="10"/>
  <c r="Z1479" i="10"/>
  <c r="AA1479" i="10" s="1"/>
  <c r="Z1480" i="10"/>
  <c r="Z1481" i="10"/>
  <c r="AB1481" i="10" s="1"/>
  <c r="Z1482" i="10"/>
  <c r="AA1482" i="10" s="1"/>
  <c r="Z1483" i="10"/>
  <c r="AA1483" i="10" s="1"/>
  <c r="Z1484" i="10"/>
  <c r="AA1484" i="10" s="1"/>
  <c r="Z1485" i="10"/>
  <c r="Z1486" i="10"/>
  <c r="AB1486" i="10" s="1"/>
  <c r="Z1487" i="10"/>
  <c r="AA1487" i="10" s="1"/>
  <c r="AB1487" i="10"/>
  <c r="Z1488" i="10"/>
  <c r="AB1488" i="10" s="1"/>
  <c r="Z1489" i="10"/>
  <c r="AB1489" i="10" s="1"/>
  <c r="Z1490" i="10"/>
  <c r="AB1490" i="10" s="1"/>
  <c r="Z1491" i="10"/>
  <c r="Z1492" i="10"/>
  <c r="Z1493" i="10"/>
  <c r="Z1494" i="10"/>
  <c r="AA1494" i="10" s="1"/>
  <c r="Z1495" i="10"/>
  <c r="AA1495" i="10" s="1"/>
  <c r="Z1496" i="10"/>
  <c r="AA1496" i="10" s="1"/>
  <c r="Z1497" i="10"/>
  <c r="AB1497" i="10" s="1"/>
  <c r="Z1498" i="10"/>
  <c r="Z1499" i="10"/>
  <c r="Z1500" i="10"/>
  <c r="Z1501" i="10"/>
  <c r="AB1501" i="10" s="1"/>
  <c r="Z1502" i="10"/>
  <c r="P1503" i="10"/>
  <c r="Z1503" i="10"/>
  <c r="AB1503" i="10" s="1"/>
  <c r="AD1503" i="10"/>
  <c r="AE1503" i="10"/>
  <c r="AI1503" i="10"/>
  <c r="Z1504" i="10"/>
  <c r="AA1504" i="10" s="1"/>
  <c r="Z1505" i="10"/>
  <c r="AB1505" i="10" s="1"/>
  <c r="AA1505" i="10"/>
  <c r="Z1506" i="10"/>
  <c r="Z1507" i="10"/>
  <c r="AA1507" i="10" s="1"/>
  <c r="Z1508" i="10"/>
  <c r="AA1508" i="10" s="1"/>
  <c r="Z1509" i="10"/>
  <c r="AB1509" i="10"/>
  <c r="AA1509" i="10"/>
  <c r="Z1510" i="10"/>
  <c r="AB1510" i="10" s="1"/>
  <c r="Z1511" i="10"/>
  <c r="AA1511" i="10" s="1"/>
  <c r="Z1512" i="10"/>
  <c r="AA1512" i="10" s="1"/>
  <c r="Z1513" i="10"/>
  <c r="Z1514" i="10"/>
  <c r="AB1514" i="10" s="1"/>
  <c r="Z1515" i="10"/>
  <c r="AA1515" i="10" s="1"/>
  <c r="Z1516" i="10"/>
  <c r="AA1516" i="10" s="1"/>
  <c r="Z1517" i="10"/>
  <c r="Z1518" i="10"/>
  <c r="AB1518" i="10" s="1"/>
  <c r="Z1519" i="10"/>
  <c r="AA1519" i="10" s="1"/>
  <c r="Z1520" i="10"/>
  <c r="AB1520" i="10" s="1"/>
  <c r="Z1521" i="10"/>
  <c r="Z1522" i="10"/>
  <c r="AB1522" i="10" s="1"/>
  <c r="Z1523" i="10"/>
  <c r="AB1523" i="10" s="1"/>
  <c r="Z1524" i="10"/>
  <c r="AA1524" i="10" s="1"/>
  <c r="Z1525" i="10"/>
  <c r="Z1526" i="10"/>
  <c r="AB1526" i="10" s="1"/>
  <c r="Z1527" i="10"/>
  <c r="AA1527" i="10" s="1"/>
  <c r="AB1527" i="10"/>
  <c r="P1528" i="10"/>
  <c r="AB1528" i="10"/>
  <c r="AD1528" i="10"/>
  <c r="AE1528" i="10"/>
  <c r="AI1528" i="10"/>
  <c r="Z1529" i="10"/>
  <c r="AB1529" i="10" s="1"/>
  <c r="Z1530" i="10"/>
  <c r="Z1531" i="10"/>
  <c r="Z1532" i="10"/>
  <c r="AA1532" i="10" s="1"/>
  <c r="Z1533" i="10"/>
  <c r="Z1534" i="10"/>
  <c r="AA1534" i="10" s="1"/>
  <c r="Z1535" i="10"/>
  <c r="AA1535" i="10" s="1"/>
  <c r="Z1536" i="10"/>
  <c r="Z1537" i="10"/>
  <c r="AB1537" i="10" s="1"/>
  <c r="AA1539" i="10"/>
  <c r="AB1539" i="10"/>
  <c r="AA1540" i="10"/>
  <c r="AB1540" i="10"/>
  <c r="AA1541" i="10"/>
  <c r="AB1541" i="10"/>
  <c r="Z1543" i="10"/>
  <c r="AB1543" i="10" s="1"/>
  <c r="Z1544" i="10"/>
  <c r="AB1544" i="10" s="1"/>
  <c r="Z1545" i="10"/>
  <c r="AA1545" i="10" s="1"/>
  <c r="Z1546" i="10"/>
  <c r="Z1547" i="10"/>
  <c r="Z1548" i="10"/>
  <c r="AA1548" i="10" s="1"/>
  <c r="Z1549" i="10"/>
  <c r="Z1550" i="10"/>
  <c r="AB1550" i="10" s="1"/>
  <c r="Z1551" i="10"/>
  <c r="AB1551" i="10" s="1"/>
  <c r="Z1552" i="10"/>
  <c r="P1553" i="10"/>
  <c r="Z1553" i="10"/>
  <c r="AB1553" i="10" s="1"/>
  <c r="AD1553" i="10"/>
  <c r="AE1553" i="10"/>
  <c r="AI1553" i="10"/>
  <c r="AJ1553" i="10"/>
  <c r="AK1553" i="10"/>
  <c r="Z1554" i="10"/>
  <c r="AA1554" i="10" s="1"/>
  <c r="Z1555" i="10"/>
  <c r="AB1555" i="10" s="1"/>
  <c r="Z1556" i="10"/>
  <c r="AA1556" i="10" s="1"/>
  <c r="Z1557" i="10"/>
  <c r="AA1557" i="10" s="1"/>
  <c r="Z1558" i="10"/>
  <c r="Z1559" i="10"/>
  <c r="AB1559" i="10" s="1"/>
  <c r="Z1560" i="10"/>
  <c r="AB1560" i="10" s="1"/>
  <c r="Z1561" i="10"/>
  <c r="AB1561" i="10" s="1"/>
  <c r="Z1562" i="10"/>
  <c r="Z1563" i="10"/>
  <c r="AB1563" i="10" s="1"/>
  <c r="Z1564" i="10"/>
  <c r="AB1564" i="10" s="1"/>
  <c r="Z1565" i="10"/>
  <c r="AA1565" i="10" s="1"/>
  <c r="Z1566" i="10"/>
  <c r="Z1567" i="10"/>
  <c r="AB1567" i="10" s="1"/>
  <c r="Z1568" i="10"/>
  <c r="Z1569" i="10"/>
  <c r="AA1569" i="10" s="1"/>
  <c r="AB1569" i="10"/>
  <c r="Z1570" i="10"/>
  <c r="AB1570" i="10" s="1"/>
  <c r="Z1571" i="10"/>
  <c r="AB1571" i="10" s="1"/>
  <c r="Z1572" i="10"/>
  <c r="AA1572" i="10" s="1"/>
  <c r="Z1573" i="10"/>
  <c r="AB1573" i="10" s="1"/>
  <c r="Z1574" i="10"/>
  <c r="Z1575" i="10"/>
  <c r="AB1575" i="10"/>
  <c r="Z1576" i="10"/>
  <c r="AA1576" i="10" s="1"/>
  <c r="Z1577" i="10"/>
  <c r="P1578" i="10"/>
  <c r="Z1578" i="10"/>
  <c r="AB1578" i="10" s="1"/>
  <c r="AD1578" i="10"/>
  <c r="AE1578" i="10"/>
  <c r="AH1578" i="10"/>
  <c r="AI1578" i="10"/>
  <c r="AJ1578" i="10"/>
  <c r="AK1578" i="10"/>
  <c r="Z1579" i="10"/>
  <c r="AA1579" i="10" s="1"/>
  <c r="Z1580" i="10"/>
  <c r="Z1581" i="10"/>
  <c r="AB1581" i="10" s="1"/>
  <c r="Z1582" i="10"/>
  <c r="Z1583" i="10"/>
  <c r="AA1583" i="10" s="1"/>
  <c r="Z1584" i="10"/>
  <c r="AA1584" i="10" s="1"/>
  <c r="Z1585" i="10"/>
  <c r="AB1585" i="10" s="1"/>
  <c r="Z1586" i="10"/>
  <c r="AB1586" i="10" s="1"/>
  <c r="Z1587" i="10"/>
  <c r="Z1588" i="10"/>
  <c r="AB1588" i="10" s="1"/>
  <c r="Z1589" i="10"/>
  <c r="Z1590" i="10"/>
  <c r="AB1590" i="10" s="1"/>
  <c r="Z1591" i="10"/>
  <c r="AA1591" i="10" s="1"/>
  <c r="Z1592" i="10"/>
  <c r="AA1592" i="10" s="1"/>
  <c r="Z1593" i="10"/>
  <c r="AB1593" i="10" s="1"/>
  <c r="Z1594" i="10"/>
  <c r="AB1594" i="10" s="1"/>
  <c r="Z1595" i="10"/>
  <c r="AA1595" i="10" s="1"/>
  <c r="Z1596" i="10"/>
  <c r="Z1597" i="10"/>
  <c r="Z1598" i="10"/>
  <c r="AB1598" i="10" s="1"/>
  <c r="Z1599" i="10"/>
  <c r="Z1600" i="10"/>
  <c r="Z1601" i="10"/>
  <c r="AA1601" i="10" s="1"/>
  <c r="Z1602" i="10"/>
  <c r="AB1602" i="10" s="1"/>
  <c r="P1603" i="10"/>
  <c r="Z1603" i="10"/>
  <c r="AA1603" i="10" s="1"/>
  <c r="AD1603" i="10"/>
  <c r="AE1603" i="10"/>
  <c r="AI1603" i="10"/>
  <c r="Z1604" i="10"/>
  <c r="AA1604" i="10" s="1"/>
  <c r="Z1605" i="10"/>
  <c r="Z1606" i="10"/>
  <c r="AB1606" i="10" s="1"/>
  <c r="Z1607" i="10"/>
  <c r="AA1607" i="10" s="1"/>
  <c r="Z1608" i="10"/>
  <c r="AB1608" i="10" s="1"/>
  <c r="Z1609" i="10"/>
  <c r="AB1609" i="10" s="1"/>
  <c r="Z1610" i="10"/>
  <c r="Z1611" i="10"/>
  <c r="AB1611" i="10" s="1"/>
  <c r="Z1612" i="10"/>
  <c r="AA1612" i="10" s="1"/>
  <c r="Z1613" i="10"/>
  <c r="AA1613" i="10" s="1"/>
  <c r="Z1614" i="10"/>
  <c r="Z1615" i="10"/>
  <c r="Z1616" i="10"/>
  <c r="AA1616" i="10" s="1"/>
  <c r="Z1617" i="10"/>
  <c r="AA1617" i="10" s="1"/>
  <c r="AA1618" i="10"/>
  <c r="AA1620" i="10"/>
  <c r="AB1620" i="10"/>
  <c r="AA1621" i="10"/>
  <c r="AB1621" i="10"/>
  <c r="AA1622" i="10"/>
  <c r="AB1622" i="10"/>
  <c r="Z1623" i="10"/>
  <c r="AB1623" i="10" s="1"/>
  <c r="Z1624" i="10"/>
  <c r="AB1624" i="10" s="1"/>
  <c r="Z1625" i="10"/>
  <c r="AB1625" i="10" s="1"/>
  <c r="Z1626" i="10"/>
  <c r="AA1626" i="10" s="1"/>
  <c r="Z1627" i="10"/>
  <c r="P1628" i="10"/>
  <c r="Z1628" i="10"/>
  <c r="AD1628" i="10"/>
  <c r="AE1628" i="10"/>
  <c r="AI1628" i="10"/>
  <c r="AJ1628" i="10"/>
  <c r="AK1628" i="10"/>
  <c r="Z1629" i="10"/>
  <c r="AB1629" i="10" s="1"/>
  <c r="Z1630" i="10"/>
  <c r="AA1630" i="10" s="1"/>
  <c r="Z1631" i="10"/>
  <c r="AA1631" i="10" s="1"/>
  <c r="Z1632" i="10"/>
  <c r="Z1633" i="10"/>
  <c r="AA1633" i="10" s="1"/>
  <c r="Z1634" i="10"/>
  <c r="AA1634" i="10" s="1"/>
  <c r="Z1635" i="10"/>
  <c r="Z1636" i="10"/>
  <c r="AB1636" i="10" s="1"/>
  <c r="AA1636" i="10"/>
  <c r="Z1637" i="10"/>
  <c r="Z1638" i="10"/>
  <c r="AB1638" i="10" s="1"/>
  <c r="Z1639" i="10"/>
  <c r="AB1639" i="10" s="1"/>
  <c r="Z1640" i="10"/>
  <c r="AA1640" i="10" s="1"/>
  <c r="Z1641" i="10"/>
  <c r="AB1641" i="10" s="1"/>
  <c r="Z1642" i="10"/>
  <c r="Z1643" i="10"/>
  <c r="Z1644" i="10"/>
  <c r="Z1645" i="10"/>
  <c r="Z1646" i="10"/>
  <c r="AA1646" i="10" s="1"/>
  <c r="AB1646" i="10"/>
  <c r="Z1647" i="10"/>
  <c r="AB1647" i="10" s="1"/>
  <c r="Z1648" i="10"/>
  <c r="AA1648" i="10" s="1"/>
  <c r="Z1649" i="10"/>
  <c r="AA1649" i="10" s="1"/>
  <c r="Z1650" i="10"/>
  <c r="Z1651" i="10"/>
  <c r="AA1651" i="10" s="1"/>
  <c r="Z1652" i="10"/>
  <c r="AA1652" i="10" s="1"/>
  <c r="P1653" i="10"/>
  <c r="Z1653" i="10"/>
  <c r="AB1653" i="10" s="1"/>
  <c r="AD1653" i="10"/>
  <c r="AE1653" i="10"/>
  <c r="AI1653" i="10"/>
  <c r="AJ1653" i="10"/>
  <c r="AK1653" i="10"/>
  <c r="Z1654" i="10"/>
  <c r="AB1654" i="10" s="1"/>
  <c r="Z1655" i="10"/>
  <c r="AA1655" i="10" s="1"/>
  <c r="Z1656" i="10"/>
  <c r="AB1656" i="10" s="1"/>
  <c r="Z1657" i="10"/>
  <c r="AA1657" i="10" s="1"/>
  <c r="Z1658" i="10"/>
  <c r="Z1659" i="10"/>
  <c r="Z1660" i="10"/>
  <c r="Z1661" i="10"/>
  <c r="AA1661" i="10" s="1"/>
  <c r="Z1662" i="10"/>
  <c r="AA1662" i="10" s="1"/>
  <c r="Z1663" i="10"/>
  <c r="AA1663" i="10" s="1"/>
  <c r="Z1664" i="10"/>
  <c r="AB1664" i="10" s="1"/>
  <c r="Z1665" i="10"/>
  <c r="AA1665" i="10" s="1"/>
  <c r="Z1666" i="10"/>
  <c r="AB1666" i="10" s="1"/>
  <c r="Z1667" i="10"/>
  <c r="AA1667" i="10" s="1"/>
  <c r="Z1668" i="10"/>
  <c r="AB1668" i="10" s="1"/>
  <c r="Z1669" i="10"/>
  <c r="AB1669" i="10" s="1"/>
  <c r="Z1670" i="10"/>
  <c r="AB1670" i="10" s="1"/>
  <c r="Z1671" i="10"/>
  <c r="Z1672" i="10"/>
  <c r="AB1672" i="10" s="1"/>
  <c r="Z1673" i="10"/>
  <c r="AB1673" i="10"/>
  <c r="AA1673" i="10"/>
  <c r="Z1674" i="10"/>
  <c r="AA1674" i="10" s="1"/>
  <c r="Z1675" i="10"/>
  <c r="Z1676" i="10"/>
  <c r="AB1676" i="10" s="1"/>
  <c r="Z1677" i="10"/>
  <c r="AB1677" i="10" s="1"/>
  <c r="P1678" i="10"/>
  <c r="Z1678" i="10"/>
  <c r="AA1678" i="10" s="1"/>
  <c r="AD1678" i="10"/>
  <c r="AE1678" i="10"/>
  <c r="AI1678" i="10"/>
  <c r="Z1679" i="10"/>
  <c r="Z1680" i="10"/>
  <c r="AA1680" i="10" s="1"/>
  <c r="Z1681" i="10"/>
  <c r="Z1682" i="10"/>
  <c r="AB1682" i="10" s="1"/>
  <c r="Z1683" i="10"/>
  <c r="AA1683" i="10" s="1"/>
  <c r="Z1684" i="10"/>
  <c r="Z1685" i="10"/>
  <c r="Z1686" i="10"/>
  <c r="AA1686" i="10" s="1"/>
  <c r="Z1687" i="10"/>
  <c r="Z1688" i="10"/>
  <c r="AB1688" i="10" s="1"/>
  <c r="Z1689" i="10"/>
  <c r="AB1689" i="10" s="1"/>
  <c r="Z1690" i="10"/>
  <c r="AB1690" i="10" s="1"/>
  <c r="Z1691" i="10"/>
  <c r="AB1691" i="10" s="1"/>
  <c r="AA1691" i="10"/>
  <c r="Z1692" i="10"/>
  <c r="AA1692" i="10" s="1"/>
  <c r="Z1693" i="10"/>
  <c r="Z1694" i="10"/>
  <c r="AB1694" i="10" s="1"/>
  <c r="Z1695" i="10"/>
  <c r="AB1695" i="10" s="1"/>
  <c r="Z1696" i="10"/>
  <c r="AA1696" i="10" s="1"/>
  <c r="Z1697" i="10"/>
  <c r="Z1698" i="10"/>
  <c r="AB1698" i="10" s="1"/>
  <c r="Z1699" i="10"/>
  <c r="AA1699" i="10" s="1"/>
  <c r="Z1700" i="10"/>
  <c r="Z1701" i="10"/>
  <c r="AB1701" i="10" s="1"/>
  <c r="Z1702" i="10"/>
  <c r="AA1702" i="10" s="1"/>
  <c r="P1703" i="10"/>
  <c r="Z1703" i="10"/>
  <c r="AB1703" i="10" s="1"/>
  <c r="AA1703" i="10"/>
  <c r="AD1703" i="10"/>
  <c r="AE1703" i="10"/>
  <c r="AI1703" i="10"/>
  <c r="Z1704" i="10"/>
  <c r="AB1704" i="10" s="1"/>
  <c r="Z1705" i="10"/>
  <c r="Z1706" i="10"/>
  <c r="AB1706" i="10" s="1"/>
  <c r="Z1707" i="10"/>
  <c r="AB1707" i="10" s="1"/>
  <c r="Z1708" i="10"/>
  <c r="AB1708" i="10" s="1"/>
  <c r="Z1709" i="10"/>
  <c r="AB1709" i="10" s="1"/>
  <c r="Z1710" i="10"/>
  <c r="AB1710" i="10" s="1"/>
  <c r="Z1711" i="10"/>
  <c r="AB1711" i="10" s="1"/>
  <c r="Z1712" i="10"/>
  <c r="AB1712" i="10" s="1"/>
  <c r="Z1713" i="10"/>
  <c r="Z1714" i="10"/>
  <c r="AB1714" i="10" s="1"/>
  <c r="Z1715" i="10"/>
  <c r="AB1715" i="10" s="1"/>
  <c r="Z1716" i="10"/>
  <c r="AA1716" i="10" s="1"/>
  <c r="Z1717" i="10"/>
  <c r="AA1717" i="10" s="1"/>
  <c r="Z1718" i="10"/>
  <c r="AB1718" i="10" s="1"/>
  <c r="Z1719" i="10"/>
  <c r="AA1719" i="10" s="1"/>
  <c r="Z1720" i="10"/>
  <c r="AB1720" i="10"/>
  <c r="Z1721" i="10"/>
  <c r="Z1722" i="10"/>
  <c r="AA1722" i="10" s="1"/>
  <c r="Z1723" i="10"/>
  <c r="AB1723" i="10" s="1"/>
  <c r="Z1724" i="10"/>
  <c r="AB1724" i="10" s="1"/>
  <c r="Z1725" i="10"/>
  <c r="AB1725" i="10" s="1"/>
  <c r="Z1726" i="10"/>
  <c r="AB1726" i="10" s="1"/>
  <c r="Z1727" i="10"/>
  <c r="AB1727" i="10" s="1"/>
  <c r="P1728" i="10"/>
  <c r="Z1728" i="10"/>
  <c r="AA1728" i="10" s="1"/>
  <c r="AD1728" i="10"/>
  <c r="AE1728" i="10"/>
  <c r="AI1728" i="10"/>
  <c r="AJ1728" i="10"/>
  <c r="AK1728" i="10"/>
  <c r="Z1729" i="10"/>
  <c r="AA1729" i="10" s="1"/>
  <c r="Z1730" i="10"/>
  <c r="Z1731" i="10"/>
  <c r="AA1731" i="10" s="1"/>
  <c r="Z1732" i="10"/>
  <c r="Z1733" i="10"/>
  <c r="Z1734" i="10"/>
  <c r="AA1734" i="10" s="1"/>
  <c r="Z1735" i="10"/>
  <c r="Z1736" i="10"/>
  <c r="AB1736" i="10" s="1"/>
  <c r="Z1737" i="10"/>
  <c r="AA1737" i="10" s="1"/>
  <c r="Z1738" i="10"/>
  <c r="Z1739" i="10"/>
  <c r="AA1739" i="10" s="1"/>
  <c r="Z1740" i="10"/>
  <c r="Z1741" i="10"/>
  <c r="AB1741" i="10" s="1"/>
  <c r="Z1742" i="10"/>
  <c r="AA1742" i="10" s="1"/>
  <c r="Z1743" i="10"/>
  <c r="AB1743" i="10" s="1"/>
  <c r="Z1744" i="10"/>
  <c r="AB1744" i="10" s="1"/>
  <c r="AA1744" i="10"/>
  <c r="Z1745" i="10"/>
  <c r="AA1745" i="10" s="1"/>
  <c r="Z1746" i="10"/>
  <c r="AA1746" i="10" s="1"/>
  <c r="Z1747" i="10"/>
  <c r="AA1747" i="10" s="1"/>
  <c r="Z1748" i="10"/>
  <c r="Z1749" i="10"/>
  <c r="AB1749" i="10" s="1"/>
  <c r="Z1750" i="10"/>
  <c r="AA1750" i="10" s="1"/>
  <c r="Z1751" i="10"/>
  <c r="AA1751" i="10" s="1"/>
  <c r="Z1752" i="10"/>
  <c r="AB1752" i="10" s="1"/>
  <c r="P1753" i="10"/>
  <c r="Z1753" i="10"/>
  <c r="AB1753" i="10" s="1"/>
  <c r="AD1753" i="10"/>
  <c r="AE1753" i="10"/>
  <c r="AI1753" i="10"/>
  <c r="Z1754" i="10"/>
  <c r="AB1754" i="10" s="1"/>
  <c r="Z1755" i="10"/>
  <c r="AB1755" i="10" s="1"/>
  <c r="Z1756" i="10"/>
  <c r="AB1756" i="10" s="1"/>
  <c r="AA1756" i="10"/>
  <c r="Z1757" i="10"/>
  <c r="AB1757" i="10" s="1"/>
  <c r="Z1758" i="10"/>
  <c r="AA1758" i="10" s="1"/>
  <c r="AB1758" i="10"/>
  <c r="Z1759" i="10"/>
  <c r="Z1760" i="10"/>
  <c r="AA1760" i="10" s="1"/>
  <c r="Z1761" i="10"/>
  <c r="AA1761" i="10" s="1"/>
  <c r="Z1762" i="10"/>
  <c r="AB1762" i="10" s="1"/>
  <c r="Z1763" i="10"/>
  <c r="AB1763" i="10" s="1"/>
  <c r="Z1764" i="10"/>
  <c r="AB1764" i="10" s="1"/>
  <c r="Z1765" i="10"/>
  <c r="AA1765" i="10" s="1"/>
  <c r="Z1766" i="10"/>
  <c r="Z1767" i="10"/>
  <c r="Z1768" i="10"/>
  <c r="AB1768" i="10" s="1"/>
  <c r="Z1769" i="10"/>
  <c r="AA1769" i="10" s="1"/>
  <c r="Z1770" i="10"/>
  <c r="AA1770" i="10" s="1"/>
  <c r="Z1771" i="10"/>
  <c r="AA1771" i="10" s="1"/>
  <c r="Z1772" i="10"/>
  <c r="AA1772" i="10" s="1"/>
  <c r="AA1773" i="10"/>
  <c r="AB1773" i="10"/>
  <c r="AA1776" i="10"/>
  <c r="AB1776" i="10"/>
  <c r="AA1777" i="10"/>
  <c r="AB1777" i="10"/>
  <c r="P1778" i="10"/>
  <c r="Z1778" i="10"/>
  <c r="AB1778" i="10" s="1"/>
  <c r="AD1778" i="10"/>
  <c r="AE1778" i="10"/>
  <c r="AI1778" i="10"/>
  <c r="AJ1778" i="10"/>
  <c r="AK1778" i="10"/>
  <c r="Z1779" i="10"/>
  <c r="AB1779" i="10" s="1"/>
  <c r="Z1780" i="10"/>
  <c r="AA1780" i="10" s="1"/>
  <c r="Z1781" i="10"/>
  <c r="Z1782" i="10"/>
  <c r="AA1782" i="10" s="1"/>
  <c r="Z1783" i="10"/>
  <c r="AA1783" i="10" s="1"/>
  <c r="Z1784" i="10"/>
  <c r="Z1785" i="10"/>
  <c r="AB1785" i="10" s="1"/>
  <c r="Z1786" i="10"/>
  <c r="AB1786" i="10" s="1"/>
  <c r="Z1787" i="10"/>
  <c r="AA1787" i="10" s="1"/>
  <c r="Z1788" i="10"/>
  <c r="AB1788" i="10" s="1"/>
  <c r="Z1789" i="10"/>
  <c r="Z1790" i="10"/>
  <c r="AB1790" i="10" s="1"/>
  <c r="Z1791" i="10"/>
  <c r="AA1791" i="10" s="1"/>
  <c r="AB1791" i="10"/>
  <c r="Z1792" i="10"/>
  <c r="Z1793" i="10"/>
  <c r="AA1793" i="10" s="1"/>
  <c r="Z1794" i="10"/>
  <c r="AA1794" i="10" s="1"/>
  <c r="Z1795" i="10"/>
  <c r="Z1796" i="10"/>
  <c r="AA1796" i="10" s="1"/>
  <c r="Z1797" i="10"/>
  <c r="AB1797" i="10" s="1"/>
  <c r="Z1798" i="10"/>
  <c r="Z1799" i="10"/>
  <c r="AA1799" i="10" s="1"/>
  <c r="Z1800" i="10"/>
  <c r="AB1800" i="10" s="1"/>
  <c r="Z1801" i="10"/>
  <c r="AA1801" i="10" s="1"/>
  <c r="Z1802" i="10"/>
  <c r="AB1802" i="10" s="1"/>
  <c r="P1803" i="10"/>
  <c r="AB1803" i="10"/>
  <c r="AD1803" i="10"/>
  <c r="AE1803" i="10"/>
  <c r="AI1803" i="10"/>
  <c r="AB1804" i="10"/>
  <c r="AB1805" i="10"/>
  <c r="AB1807" i="10"/>
  <c r="AB1808" i="10"/>
  <c r="AB1810" i="10"/>
  <c r="AB1813" i="10"/>
  <c r="AB1814" i="10"/>
  <c r="AB1815" i="10"/>
  <c r="AB1816" i="10"/>
  <c r="AB1817" i="10"/>
  <c r="AB1819" i="10"/>
  <c r="AB1820" i="10"/>
  <c r="AB1821" i="10"/>
  <c r="AB1824" i="10"/>
  <c r="AB1826" i="10"/>
  <c r="AB1827" i="10"/>
  <c r="P1828" i="10"/>
  <c r="AD1828" i="10"/>
  <c r="AE1828" i="10"/>
  <c r="Z1829" i="10"/>
  <c r="AB1829" i="10" s="1"/>
  <c r="Z1830" i="10"/>
  <c r="AB1830" i="10" s="1"/>
  <c r="Z1831" i="10"/>
  <c r="Z1832" i="10"/>
  <c r="AA1832" i="10" s="1"/>
  <c r="Z1833" i="10"/>
  <c r="AB1833" i="10" s="1"/>
  <c r="Z1834" i="10"/>
  <c r="AB1834" i="10" s="1"/>
  <c r="Z1835" i="10"/>
  <c r="AA1835" i="10" s="1"/>
  <c r="Z1836" i="10"/>
  <c r="Z1837" i="10"/>
  <c r="AB1837" i="10" s="1"/>
  <c r="Z1838" i="10"/>
  <c r="AA1838" i="10" s="1"/>
  <c r="Z1839" i="10"/>
  <c r="AA1839" i="10" s="1"/>
  <c r="Z1840" i="10"/>
  <c r="AA1840" i="10" s="1"/>
  <c r="AB1840" i="10"/>
  <c r="Z1841" i="10"/>
  <c r="AB1841" i="10" s="1"/>
  <c r="Z1842" i="10"/>
  <c r="AB1842" i="10" s="1"/>
  <c r="Z1843" i="10"/>
  <c r="AA1843" i="10" s="1"/>
  <c r="Z1844" i="10"/>
  <c r="AB1844" i="10" s="1"/>
  <c r="Z1845" i="10"/>
  <c r="Z1846" i="10"/>
  <c r="AB1846" i="10" s="1"/>
  <c r="Z1847" i="10"/>
  <c r="AA1847" i="10" s="1"/>
  <c r="Z1848" i="10"/>
  <c r="AA1848" i="10" s="1"/>
  <c r="Z1849" i="10"/>
  <c r="AA1849" i="10" s="1"/>
  <c r="Z1850" i="10"/>
  <c r="AA1850" i="10" s="1"/>
  <c r="Z1851" i="10"/>
  <c r="AB1851" i="10" s="1"/>
  <c r="Z1852" i="10"/>
  <c r="AA1852" i="10" s="1"/>
  <c r="P1853" i="10"/>
  <c r="Z1853" i="10"/>
  <c r="AA1853" i="10" s="1"/>
  <c r="AD1853" i="10"/>
  <c r="AE1853" i="10"/>
  <c r="AI1853" i="10"/>
  <c r="AJ1853" i="10"/>
  <c r="AK1853" i="10"/>
  <c r="Z1854" i="10"/>
  <c r="AA1854" i="10" s="1"/>
  <c r="Z1855" i="10"/>
  <c r="AA1855" i="10" s="1"/>
  <c r="Z1856" i="10"/>
  <c r="AA1856" i="10" s="1"/>
  <c r="Z1857" i="10"/>
  <c r="AB1857" i="10" s="1"/>
  <c r="Z1858" i="10"/>
  <c r="AB1858" i="10" s="1"/>
  <c r="Z1859" i="10"/>
  <c r="AB1859" i="10" s="1"/>
  <c r="Z1860" i="10"/>
  <c r="AA1860" i="10" s="1"/>
  <c r="Z1861" i="10"/>
  <c r="AB1861" i="10" s="1"/>
  <c r="Z1862" i="10"/>
  <c r="AB1862" i="10" s="1"/>
  <c r="Z1863" i="10"/>
  <c r="AB1863" i="10" s="1"/>
  <c r="Z1864" i="10"/>
  <c r="Z1865" i="10"/>
  <c r="AA1865" i="10" s="1"/>
  <c r="Z1866" i="10"/>
  <c r="AB1866" i="10" s="1"/>
  <c r="Z1867" i="10"/>
  <c r="Z1868" i="10"/>
  <c r="AA1868" i="10" s="1"/>
  <c r="Z1869" i="10"/>
  <c r="AB1869" i="10" s="1"/>
  <c r="Z1870" i="10"/>
  <c r="Z1871" i="10"/>
  <c r="AA1871" i="10" s="1"/>
  <c r="Z1872" i="10"/>
  <c r="Z1873" i="10"/>
  <c r="AA1873" i="10" s="1"/>
  <c r="AB1873" i="10"/>
  <c r="Z1874" i="10"/>
  <c r="Z1875" i="10"/>
  <c r="AB1875" i="10" s="1"/>
  <c r="Z1876" i="10"/>
  <c r="AA1876" i="10" s="1"/>
  <c r="Z1877" i="10"/>
  <c r="AA1877" i="10" s="1"/>
  <c r="P1878" i="10"/>
  <c r="Z1878" i="10"/>
  <c r="AB1878" i="10" s="1"/>
  <c r="AD1878" i="10"/>
  <c r="AE1878" i="10"/>
  <c r="AI1878" i="10"/>
  <c r="AJ1878" i="10"/>
  <c r="AK1878" i="10"/>
  <c r="Z1879" i="10"/>
  <c r="AB1879" i="10" s="1"/>
  <c r="Z1880" i="10"/>
  <c r="AB1880" i="10" s="1"/>
  <c r="Z1881" i="10"/>
  <c r="AA1881" i="10" s="1"/>
  <c r="Z1882" i="10"/>
  <c r="AA1882" i="10" s="1"/>
  <c r="Z1883" i="10"/>
  <c r="Z1884" i="10"/>
  <c r="AA1884" i="10" s="1"/>
  <c r="Z1885" i="10"/>
  <c r="Z1886" i="10"/>
  <c r="AB1886" i="10" s="1"/>
  <c r="Z1887" i="10"/>
  <c r="AA1887" i="10" s="1"/>
  <c r="Z1888" i="10"/>
  <c r="Z1889" i="10"/>
  <c r="AB1889" i="10" s="1"/>
  <c r="Z1890" i="10"/>
  <c r="AA1890" i="10" s="1"/>
  <c r="Z1891" i="10"/>
  <c r="Z1892" i="10"/>
  <c r="AB1892" i="10" s="1"/>
  <c r="Z1893" i="10"/>
  <c r="AA1893" i="10" s="1"/>
  <c r="AB1893" i="10"/>
  <c r="Z1894" i="10"/>
  <c r="AB1894" i="10" s="1"/>
  <c r="Z1895" i="10"/>
  <c r="Z1896" i="10"/>
  <c r="AB1896" i="10" s="1"/>
  <c r="Z1897" i="10"/>
  <c r="AB1897" i="10" s="1"/>
  <c r="Z1898" i="10"/>
  <c r="Z1899" i="10"/>
  <c r="AB1899" i="10" s="1"/>
  <c r="Z1900" i="10"/>
  <c r="AB1900" i="10"/>
  <c r="Z1901" i="10"/>
  <c r="AB1901" i="10" s="1"/>
  <c r="Z1902" i="10"/>
  <c r="AA1902" i="10" s="1"/>
  <c r="P1903" i="10"/>
  <c r="AA1903" i="10"/>
  <c r="AB1903" i="10"/>
  <c r="AD1903" i="10"/>
  <c r="AE1903" i="10"/>
  <c r="AA1904" i="10"/>
  <c r="AB1904" i="10"/>
  <c r="AA1907" i="10"/>
  <c r="AB1907" i="10"/>
  <c r="Z1908" i="10"/>
  <c r="AA1908" i="10" s="1"/>
  <c r="Z1909" i="10"/>
  <c r="AA1909" i="10" s="1"/>
  <c r="Z1910" i="10"/>
  <c r="Z1911" i="10"/>
  <c r="AB1911" i="10" s="1"/>
  <c r="Z1912" i="10"/>
  <c r="AA1912" i="10" s="1"/>
  <c r="Z1913" i="10"/>
  <c r="AA1913" i="10" s="1"/>
  <c r="Z1914" i="10"/>
  <c r="AA1914" i="10" s="1"/>
  <c r="Z1915" i="10"/>
  <c r="AA1915" i="10" s="1"/>
  <c r="Z1916" i="10"/>
  <c r="AA1916" i="10" s="1"/>
  <c r="Z1917" i="10"/>
  <c r="Z1918" i="10"/>
  <c r="AB1918" i="10" s="1"/>
  <c r="Z1919" i="10"/>
  <c r="AB1919" i="10" s="1"/>
  <c r="Z1920" i="10"/>
  <c r="AA1920" i="10" s="1"/>
  <c r="Z1921" i="10"/>
  <c r="Z1922" i="10"/>
  <c r="AB1922" i="10" s="1"/>
  <c r="Z1923" i="10"/>
  <c r="AB1923" i="10" s="1"/>
  <c r="Z1924" i="10"/>
  <c r="AA1924" i="10" s="1"/>
  <c r="Z1925" i="10"/>
  <c r="AA1925" i="10" s="1"/>
  <c r="Z1926" i="10"/>
  <c r="AB1926" i="10" s="1"/>
  <c r="Z1927" i="10"/>
  <c r="P1928" i="10"/>
  <c r="Z1928" i="10"/>
  <c r="AB1928" i="10" s="1"/>
  <c r="AD1928" i="10"/>
  <c r="AE1928" i="10"/>
  <c r="AI1928" i="10"/>
  <c r="AJ1928" i="10"/>
  <c r="AK1928" i="10"/>
  <c r="Z1929" i="10"/>
  <c r="AA1929" i="10" s="1"/>
  <c r="Z1930" i="10"/>
  <c r="AB1930" i="10" s="1"/>
  <c r="Z1931" i="10"/>
  <c r="Z1932" i="10"/>
  <c r="AB1932" i="10" s="1"/>
  <c r="Z1933" i="10"/>
  <c r="AA1933" i="10" s="1"/>
  <c r="Z1934" i="10"/>
  <c r="AA1934" i="10" s="1"/>
  <c r="Z1935" i="10"/>
  <c r="AB1935" i="10" s="1"/>
  <c r="Z1936" i="10"/>
  <c r="AB1936" i="10" s="1"/>
  <c r="Z1937" i="10"/>
  <c r="AA1937" i="10" s="1"/>
  <c r="Z1938" i="10"/>
  <c r="AA1938" i="10" s="1"/>
  <c r="Z1939" i="10"/>
  <c r="Z1940" i="10"/>
  <c r="AB1940" i="10" s="1"/>
  <c r="Z1941" i="10"/>
  <c r="AB1941" i="10" s="1"/>
  <c r="Z1942" i="10"/>
  <c r="Z1943" i="10"/>
  <c r="AB1943" i="10" s="1"/>
  <c r="Z1944" i="10"/>
  <c r="AB1944" i="10" s="1"/>
  <c r="Z1945" i="10"/>
  <c r="AA1945" i="10" s="1"/>
  <c r="Z1946" i="10"/>
  <c r="Z1947" i="10"/>
  <c r="AB1947" i="10" s="1"/>
  <c r="Z1948" i="10"/>
  <c r="AB1948" i="10" s="1"/>
  <c r="Z1949" i="10"/>
  <c r="AB1949" i="10" s="1"/>
  <c r="Z1950" i="10"/>
  <c r="Z1951" i="10"/>
  <c r="AA1951" i="10" s="1"/>
  <c r="Z1952" i="10"/>
  <c r="AA1952" i="10" s="1"/>
  <c r="P1953" i="10"/>
  <c r="Z1953" i="10"/>
  <c r="AB1953" i="10" s="1"/>
  <c r="AD1953" i="10"/>
  <c r="AE1953" i="10"/>
  <c r="AI1953" i="10"/>
  <c r="AJ1953" i="10"/>
  <c r="AK1953" i="10"/>
  <c r="Z1954" i="10"/>
  <c r="AB1954" i="10" s="1"/>
  <c r="Z1955" i="10"/>
  <c r="Z1956" i="10"/>
  <c r="Z1957" i="10"/>
  <c r="Z1958" i="10"/>
  <c r="AA1958" i="10" s="1"/>
  <c r="Z1959" i="10"/>
  <c r="Z1960" i="10"/>
  <c r="AB1960" i="10" s="1"/>
  <c r="Z1961" i="10"/>
  <c r="AA1961" i="10" s="1"/>
  <c r="Z1962" i="10"/>
  <c r="AA1962" i="10" s="1"/>
  <c r="Z1963" i="10"/>
  <c r="AB1963" i="10" s="1"/>
  <c r="Z1964" i="10"/>
  <c r="AB1964" i="10" s="1"/>
  <c r="Z1965" i="10"/>
  <c r="AB1965" i="10" s="1"/>
  <c r="Z1966" i="10"/>
  <c r="AB1966" i="10" s="1"/>
  <c r="Z1967" i="10"/>
  <c r="AA1967" i="10" s="1"/>
  <c r="AB1967" i="10"/>
  <c r="Z1968" i="10"/>
  <c r="Z1969" i="10"/>
  <c r="AA1969" i="10" s="1"/>
  <c r="Z1970" i="10"/>
  <c r="AA1970" i="10" s="1"/>
  <c r="Z1971" i="10"/>
  <c r="AA1971" i="10" s="1"/>
  <c r="Z1972" i="10"/>
  <c r="AB1972" i="10" s="1"/>
  <c r="Z1973" i="10"/>
  <c r="Z1974" i="10"/>
  <c r="AA1974" i="10" s="1"/>
  <c r="Z1975" i="10"/>
  <c r="AA1975" i="10" s="1"/>
  <c r="Z1976" i="10"/>
  <c r="AA1976" i="10" s="1"/>
  <c r="Z1977" i="10"/>
  <c r="AB1977" i="10" s="1"/>
  <c r="P1978" i="10"/>
  <c r="Z1978" i="10"/>
  <c r="AD1978" i="10"/>
  <c r="AE1978" i="10"/>
  <c r="Z1979" i="10"/>
  <c r="AB1979" i="10" s="1"/>
  <c r="Z1980" i="10"/>
  <c r="AA1980" i="10" s="1"/>
  <c r="Z1981" i="10"/>
  <c r="AA1981" i="10" s="1"/>
  <c r="Z1982" i="10"/>
  <c r="AB1982" i="10" s="1"/>
  <c r="Z1983" i="10"/>
  <c r="AA1983" i="10" s="1"/>
  <c r="Z1984" i="10"/>
  <c r="AA1984" i="10" s="1"/>
  <c r="Z1985" i="10"/>
  <c r="AA1985" i="10" s="1"/>
  <c r="Z1986" i="10"/>
  <c r="AB1986" i="10" s="1"/>
  <c r="Z1987" i="10"/>
  <c r="AB1987" i="10" s="1"/>
  <c r="Z1988" i="10"/>
  <c r="AA1988" i="10" s="1"/>
  <c r="Z1989" i="10"/>
  <c r="Z1990" i="10"/>
  <c r="AA1990" i="10" s="1"/>
  <c r="Z1991" i="10"/>
  <c r="AB1991" i="10" s="1"/>
  <c r="Z1992" i="10"/>
  <c r="AB1992" i="10" s="1"/>
  <c r="Z1993" i="10"/>
  <c r="AB1993" i="10" s="1"/>
  <c r="Z1994" i="10"/>
  <c r="AA1994" i="10" s="1"/>
  <c r="Z1995" i="10"/>
  <c r="AB1995" i="10" s="1"/>
  <c r="Z1996" i="10"/>
  <c r="AB1996" i="10" s="1"/>
  <c r="Z1997" i="10"/>
  <c r="Z1998" i="10"/>
  <c r="AA1998" i="10" s="1"/>
  <c r="Z1999" i="10"/>
  <c r="AA1999" i="10" s="1"/>
  <c r="Z2000" i="10"/>
  <c r="AB2000" i="10" s="1"/>
  <c r="Z2001" i="10"/>
  <c r="Z2002" i="10"/>
  <c r="AA2002" i="10" s="1"/>
  <c r="P2003" i="10"/>
  <c r="Z2003" i="10"/>
  <c r="AD2003" i="10"/>
  <c r="AE2003" i="10"/>
  <c r="AI2003" i="10"/>
  <c r="AJ2003" i="10"/>
  <c r="AK2003" i="10"/>
  <c r="Z2004" i="10"/>
  <c r="AB2004" i="10" s="1"/>
  <c r="AA2004" i="10"/>
  <c r="Z2005" i="10"/>
  <c r="Z2006" i="10"/>
  <c r="AB2006" i="10" s="1"/>
  <c r="Z2007" i="10"/>
  <c r="AA2007" i="10" s="1"/>
  <c r="Z2008" i="10"/>
  <c r="Z2009" i="10"/>
  <c r="AB2009" i="10" s="1"/>
  <c r="Z2010" i="10"/>
  <c r="Z2011" i="10"/>
  <c r="AA2011" i="10" s="1"/>
  <c r="Z2012" i="10"/>
  <c r="AA2012" i="10" s="1"/>
  <c r="Z2013" i="10"/>
  <c r="AB2013" i="10" s="1"/>
  <c r="Z2014" i="10"/>
  <c r="AA2014" i="10" s="1"/>
  <c r="Z2015" i="10"/>
  <c r="Z2016" i="10"/>
  <c r="AA2016" i="10" s="1"/>
  <c r="Z2017" i="10"/>
  <c r="Z2018" i="10"/>
  <c r="AB2018" i="10" s="1"/>
  <c r="Z2019" i="10"/>
  <c r="AA2019" i="10" s="1"/>
  <c r="Z2020" i="10"/>
  <c r="AA2020" i="10" s="1"/>
  <c r="Z2021" i="10"/>
  <c r="AA2021" i="10" s="1"/>
  <c r="Z2022" i="10"/>
  <c r="AA2022" i="10" s="1"/>
  <c r="Z2023" i="10"/>
  <c r="AB2023" i="10" s="1"/>
  <c r="AA2023" i="10"/>
  <c r="Z2024" i="10"/>
  <c r="AB2024" i="10" s="1"/>
  <c r="Z2025" i="10"/>
  <c r="AB2025" i="10" s="1"/>
  <c r="Z2026" i="10"/>
  <c r="AB2026" i="10" s="1"/>
  <c r="Z2027" i="10"/>
  <c r="AA148" i="10"/>
  <c r="AA1944" i="10"/>
  <c r="AA1762" i="10"/>
  <c r="AA1749" i="10"/>
  <c r="AA1726" i="10"/>
  <c r="AA1714" i="10"/>
  <c r="AA1706" i="10"/>
  <c r="AA1689" i="10"/>
  <c r="AA1672" i="10"/>
  <c r="AA1641" i="10"/>
  <c r="AA1611" i="10"/>
  <c r="AA1598" i="10"/>
  <c r="AA1594" i="10"/>
  <c r="AA1586" i="10"/>
  <c r="AA1575" i="10"/>
  <c r="AA1559" i="10"/>
  <c r="AA1555" i="10"/>
  <c r="AA1553" i="10"/>
  <c r="AA1544" i="10"/>
  <c r="AA1537" i="10"/>
  <c r="AA1529" i="10"/>
  <c r="AA1522" i="10"/>
  <c r="AA1514" i="10"/>
  <c r="AA1510" i="10"/>
  <c r="AA1501" i="10"/>
  <c r="AA1489" i="10"/>
  <c r="AA1481" i="10"/>
  <c r="AA1476" i="10"/>
  <c r="AA1468" i="10"/>
  <c r="AA1460" i="10"/>
  <c r="AA1445" i="10"/>
  <c r="AA1441" i="10"/>
  <c r="AA1418" i="10"/>
  <c r="AA1400" i="10"/>
  <c r="AA1396" i="10"/>
  <c r="AA1392" i="10"/>
  <c r="AA1388" i="10"/>
  <c r="AA1381" i="10"/>
  <c r="AB1348" i="10"/>
  <c r="AA1319" i="10"/>
  <c r="AB1312" i="10"/>
  <c r="AA1312" i="10"/>
  <c r="AA1305" i="10"/>
  <c r="AA1300" i="10"/>
  <c r="AB1291" i="10"/>
  <c r="AA1291" i="10"/>
  <c r="AB1267" i="10"/>
  <c r="AA1267" i="10"/>
  <c r="AA1250" i="10"/>
  <c r="AB1344" i="10"/>
  <c r="AB1308" i="10"/>
  <c r="AA1308" i="10"/>
  <c r="AB1263" i="10"/>
  <c r="AA1263" i="10"/>
  <c r="AA1349" i="10"/>
  <c r="AB1340" i="10"/>
  <c r="AA1340" i="10"/>
  <c r="AB1318" i="10"/>
  <c r="AA1318" i="10"/>
  <c r="AB1299" i="10"/>
  <c r="AA1299" i="10"/>
  <c r="AA1292" i="10"/>
  <c r="AB1283" i="10"/>
  <c r="AA1283" i="10"/>
  <c r="AA1352" i="10"/>
  <c r="AA1336" i="10"/>
  <c r="AB1295" i="10"/>
  <c r="AA1295" i="10"/>
  <c r="AB1279" i="10"/>
  <c r="AA1279" i="10"/>
  <c r="AB1255" i="10"/>
  <c r="AA1255" i="10"/>
  <c r="AA1242" i="10"/>
  <c r="AA1234" i="10"/>
  <c r="AA1230" i="10"/>
  <c r="AA1227" i="10"/>
  <c r="AA1219" i="10"/>
  <c r="AA1207" i="10"/>
  <c r="AA1200" i="10"/>
  <c r="AA1196" i="10"/>
  <c r="AA1184" i="10"/>
  <c r="AA1180" i="10"/>
  <c r="AA1178" i="10"/>
  <c r="AA1169" i="10"/>
  <c r="AA1157" i="10"/>
  <c r="AA1150" i="10"/>
  <c r="AA1138" i="10"/>
  <c r="AA1128" i="10"/>
  <c r="AA1123" i="10"/>
  <c r="AA1112" i="10"/>
  <c r="AA1108" i="10"/>
  <c r="AA1089" i="10"/>
  <c r="AA1085" i="10"/>
  <c r="AA1066" i="10"/>
  <c r="AA1052" i="10"/>
  <c r="AA1044" i="10"/>
  <c r="AA1012" i="10"/>
  <c r="AA992" i="10"/>
  <c r="AA988" i="10"/>
  <c r="AA984" i="10"/>
  <c r="AA966" i="10"/>
  <c r="AA1025" i="10"/>
  <c r="AB1025" i="10"/>
  <c r="AA1002" i="10"/>
  <c r="AB1002" i="10"/>
  <c r="AA1054" i="10"/>
  <c r="AB1054" i="10"/>
  <c r="AA1051" i="10"/>
  <c r="AB1051" i="10"/>
  <c r="AA1047" i="10"/>
  <c r="AB1047" i="10"/>
  <c r="AB1043" i="10"/>
  <c r="AA1011" i="10"/>
  <c r="AB1011" i="10"/>
  <c r="AB991" i="10"/>
  <c r="AA987" i="10"/>
  <c r="AB987" i="10"/>
  <c r="AA983" i="10"/>
  <c r="AB983" i="10"/>
  <c r="AA978" i="10"/>
  <c r="AA965" i="10"/>
  <c r="AB965" i="10"/>
  <c r="AA1036" i="10"/>
  <c r="AB1036" i="10"/>
  <c r="AA1032" i="10"/>
  <c r="AB1032" i="10"/>
  <c r="AB1003" i="10"/>
  <c r="AA979" i="10"/>
  <c r="AB979" i="10"/>
  <c r="AB961" i="10"/>
  <c r="AB957" i="10"/>
  <c r="AB950" i="10"/>
  <c r="AB946" i="10"/>
  <c r="AB930" i="10"/>
  <c r="AB928" i="10"/>
  <c r="AB927" i="10"/>
  <c r="AB923" i="10"/>
  <c r="AB919" i="10"/>
  <c r="AB915" i="10"/>
  <c r="AB911" i="10"/>
  <c r="AB901" i="10"/>
  <c r="AB885" i="10"/>
  <c r="AB881" i="10"/>
  <c r="AB874" i="10"/>
  <c r="AB862" i="10"/>
  <c r="AB858" i="10"/>
  <c r="AB854" i="10"/>
  <c r="AB851" i="10"/>
  <c r="AB847" i="10"/>
  <c r="AB843" i="10"/>
  <c r="AB839" i="10"/>
  <c r="AB835" i="10"/>
  <c r="AB831" i="10"/>
  <c r="AA752" i="10"/>
  <c r="AB752" i="10"/>
  <c r="AA748" i="10"/>
  <c r="AB748" i="10"/>
  <c r="AA744" i="10"/>
  <c r="AB744" i="10"/>
  <c r="AA740" i="10"/>
  <c r="AB740" i="10"/>
  <c r="AA736" i="10"/>
  <c r="AB962" i="10"/>
  <c r="AB951" i="10"/>
  <c r="AB947" i="10"/>
  <c r="AB939" i="10"/>
  <c r="AB935" i="10"/>
  <c r="AB924" i="10"/>
  <c r="AB916" i="10"/>
  <c r="AB912" i="10"/>
  <c r="AB908" i="10"/>
  <c r="AB898" i="10"/>
  <c r="AB894" i="10"/>
  <c r="AB886" i="10"/>
  <c r="AB840" i="10"/>
  <c r="AB836" i="10"/>
  <c r="AB832" i="10"/>
  <c r="AA797" i="10"/>
  <c r="AA793" i="10"/>
  <c r="AA789" i="10"/>
  <c r="AA785" i="10"/>
  <c r="AA781" i="10"/>
  <c r="AA800" i="10"/>
  <c r="AA796" i="10"/>
  <c r="AB796" i="10"/>
  <c r="AB788" i="10"/>
  <c r="AA784" i="10"/>
  <c r="AA780" i="10"/>
  <c r="AB780" i="10"/>
  <c r="AB778" i="10"/>
  <c r="AB725" i="10"/>
  <c r="AB717" i="10"/>
  <c r="AB709" i="10"/>
  <c r="AB705" i="10"/>
  <c r="AB703" i="10"/>
  <c r="AB698" i="10"/>
  <c r="AB694" i="10"/>
  <c r="AB690" i="10"/>
  <c r="AB686" i="10"/>
  <c r="AB682" i="10"/>
  <c r="AB675" i="10"/>
  <c r="AB667" i="10"/>
  <c r="AB659" i="10"/>
  <c r="AB655" i="10"/>
  <c r="AA650" i="10"/>
  <c r="AA616" i="10"/>
  <c r="AB616" i="10"/>
  <c r="AA612" i="10"/>
  <c r="AB612" i="10"/>
  <c r="AA608" i="10"/>
  <c r="AB608" i="10"/>
  <c r="AA600" i="10"/>
  <c r="AA596" i="10"/>
  <c r="AA592" i="10"/>
  <c r="AA584" i="10"/>
  <c r="AA580" i="10"/>
  <c r="AH528" i="10"/>
  <c r="AB396" i="10"/>
  <c r="AA392" i="10"/>
  <c r="AB392" i="10"/>
  <c r="AA388" i="10"/>
  <c r="AB384" i="10"/>
  <c r="AB379" i="10"/>
  <c r="AB699" i="10"/>
  <c r="AB695" i="10"/>
  <c r="AB691" i="10"/>
  <c r="AB687" i="10"/>
  <c r="AB683" i="10"/>
  <c r="AB679" i="10"/>
  <c r="AB676" i="10"/>
  <c r="AB664" i="10"/>
  <c r="AB656" i="10"/>
  <c r="AB651" i="10"/>
  <c r="AA634" i="10"/>
  <c r="AB634" i="10"/>
  <c r="AA630" i="10"/>
  <c r="AB630" i="10"/>
  <c r="AA628" i="10"/>
  <c r="AB628" i="10"/>
  <c r="AA567" i="10"/>
  <c r="AA558" i="10"/>
  <c r="AA554" i="10"/>
  <c r="AA501" i="10"/>
  <c r="AA493" i="10"/>
  <c r="AA485" i="10"/>
  <c r="AA476" i="10"/>
  <c r="AA468" i="10"/>
  <c r="AA460" i="10"/>
  <c r="AA453" i="10"/>
  <c r="AB402" i="10"/>
  <c r="AA371" i="10"/>
  <c r="AB371" i="10"/>
  <c r="AA367" i="10"/>
  <c r="AB367" i="10"/>
  <c r="AA599" i="10"/>
  <c r="AB599" i="10"/>
  <c r="AA591" i="10"/>
  <c r="AB591" i="10"/>
  <c r="AA587" i="10"/>
  <c r="AB587" i="10"/>
  <c r="AA583" i="10"/>
  <c r="AB583" i="10"/>
  <c r="AA570" i="10"/>
  <c r="AB570" i="10"/>
  <c r="AA451" i="10"/>
  <c r="AB451" i="10"/>
  <c r="AA447" i="10"/>
  <c r="AB447" i="10"/>
  <c r="AB443" i="10"/>
  <c r="AA439" i="10"/>
  <c r="AB439" i="10"/>
  <c r="AA435" i="10"/>
  <c r="AA431" i="10"/>
  <c r="AB431" i="10"/>
  <c r="AA627" i="10"/>
  <c r="AB627" i="10"/>
  <c r="AA623" i="10"/>
  <c r="AB623" i="10"/>
  <c r="AA566" i="10"/>
  <c r="AB566" i="10"/>
  <c r="AA561" i="10"/>
  <c r="AB561" i="10"/>
  <c r="AA557" i="10"/>
  <c r="AB557" i="10"/>
  <c r="AH503" i="10"/>
  <c r="AA500" i="10"/>
  <c r="AB500" i="10"/>
  <c r="AA496" i="10"/>
  <c r="AB496" i="10"/>
  <c r="AA492" i="10"/>
  <c r="AB492" i="10"/>
  <c r="AA488" i="10"/>
  <c r="AB488" i="10"/>
  <c r="AA484" i="10"/>
  <c r="AB484" i="10"/>
  <c r="AA475" i="10"/>
  <c r="AB475" i="10"/>
  <c r="AA471" i="10"/>
  <c r="AB471" i="10"/>
  <c r="AA467" i="10"/>
  <c r="AB467" i="10"/>
  <c r="AA463" i="10"/>
  <c r="AB463" i="10"/>
  <c r="AA459" i="10"/>
  <c r="AB459" i="10"/>
  <c r="AA455" i="10"/>
  <c r="AB455" i="10"/>
  <c r="AA177" i="10"/>
  <c r="AB177" i="10"/>
  <c r="AA169" i="10"/>
  <c r="AB169" i="10"/>
  <c r="AA165" i="10"/>
  <c r="AB165" i="10"/>
  <c r="AA161" i="10"/>
  <c r="AB161" i="10"/>
  <c r="AB157" i="10"/>
  <c r="AA85" i="10"/>
  <c r="AA81" i="10"/>
  <c r="AB81" i="10"/>
  <c r="AA56" i="10"/>
  <c r="AB56" i="10"/>
  <c r="AA119" i="10"/>
  <c r="AB119" i="10"/>
  <c r="AH178" i="10"/>
  <c r="AA150" i="10"/>
  <c r="AB150" i="10"/>
  <c r="AA142" i="10"/>
  <c r="AB142" i="10"/>
  <c r="AA134" i="10"/>
  <c r="AB134" i="10"/>
  <c r="AH53" i="10"/>
  <c r="AA104" i="10"/>
  <c r="AB104" i="10"/>
  <c r="AB535" i="10"/>
  <c r="AB537" i="10"/>
  <c r="AA529" i="10"/>
  <c r="AB529" i="10"/>
  <c r="A51" i="15"/>
  <c r="A188" i="17"/>
  <c r="AB359" i="10"/>
  <c r="AB355" i="10"/>
  <c r="AB350" i="10"/>
  <c r="AB338" i="10"/>
  <c r="AB298" i="10"/>
  <c r="AB245" i="10"/>
  <c r="AB241" i="10"/>
  <c r="AB237" i="10"/>
  <c r="AB229" i="10"/>
  <c r="AB226" i="10"/>
  <c r="AB222" i="10"/>
  <c r="AA219" i="10"/>
  <c r="AB214" i="10"/>
  <c r="AA200" i="10"/>
  <c r="AB200" i="10"/>
  <c r="AA196" i="10"/>
  <c r="AB196" i="10"/>
  <c r="AA192" i="10"/>
  <c r="AB192" i="10"/>
  <c r="AA184" i="10"/>
  <c r="AB184" i="10"/>
  <c r="AA180" i="10"/>
  <c r="AB180" i="10"/>
  <c r="AB178" i="10"/>
  <c r="AA174" i="10"/>
  <c r="AA166" i="10"/>
  <c r="AA162" i="10"/>
  <c r="AA144" i="10"/>
  <c r="AA136" i="10"/>
  <c r="AA90" i="10"/>
  <c r="AA86" i="10"/>
  <c r="AA82" i="10"/>
  <c r="AA207" i="10"/>
  <c r="AB207" i="10"/>
  <c r="AA155" i="10"/>
  <c r="AA138" i="10"/>
  <c r="AB138" i="10"/>
  <c r="AA99" i="10"/>
  <c r="AA74" i="10"/>
  <c r="AA70" i="10"/>
  <c r="AB70" i="10"/>
  <c r="AB66" i="10"/>
  <c r="AA60" i="10"/>
  <c r="AB60" i="10"/>
  <c r="AB120" i="10"/>
  <c r="AA114" i="10"/>
  <c r="AA533" i="10"/>
  <c r="AB533" i="10"/>
  <c r="A55" i="15"/>
  <c r="AM1778" i="10"/>
  <c r="AC778" i="10"/>
  <c r="AL778" i="10" s="1"/>
  <c r="AM778" i="10" s="1"/>
  <c r="AA102" i="10"/>
  <c r="AA94" i="10"/>
  <c r="AC1928" i="10"/>
  <c r="AL1928" i="10" s="1"/>
  <c r="AM1928" i="10" s="1"/>
  <c r="AC1953" i="10"/>
  <c r="AL1953" i="10" s="1"/>
  <c r="AM1953" i="10" s="1"/>
  <c r="AC1828" i="10"/>
  <c r="AL1828" i="10" s="1"/>
  <c r="AC1903" i="10"/>
  <c r="AL1903" i="10" s="1"/>
  <c r="AN1903" i="10" s="1"/>
  <c r="AA49" i="10"/>
  <c r="AB49" i="10"/>
  <c r="AA45" i="10"/>
  <c r="AB45" i="10"/>
  <c r="AA41" i="10"/>
  <c r="AB41" i="10"/>
  <c r="AA36" i="10"/>
  <c r="AB36" i="10"/>
  <c r="AB154" i="10"/>
  <c r="AB151" i="10"/>
  <c r="AB147" i="10"/>
  <c r="AB143" i="10"/>
  <c r="AB139" i="10"/>
  <c r="AB135" i="10"/>
  <c r="AB131" i="10"/>
  <c r="AB125" i="10"/>
  <c r="AB117" i="10"/>
  <c r="AB113" i="10"/>
  <c r="AB109" i="10"/>
  <c r="AB105" i="10"/>
  <c r="AB101" i="10"/>
  <c r="AB97" i="10"/>
  <c r="AB93" i="10"/>
  <c r="AA103" i="10"/>
  <c r="A20" i="15"/>
  <c r="AB78" i="10"/>
  <c r="A18" i="15"/>
  <c r="AB54" i="10"/>
  <c r="AB53" i="10"/>
  <c r="AA38" i="10"/>
  <c r="AA33" i="10"/>
  <c r="AB28" i="10"/>
  <c r="AB30" i="10"/>
  <c r="R27" i="10"/>
  <c r="R26" i="10"/>
  <c r="AA158" i="10"/>
  <c r="AB173" i="10"/>
  <c r="AB213" i="10"/>
  <c r="AB203" i="10"/>
  <c r="AH403" i="10"/>
  <c r="AB378" i="10"/>
  <c r="A24" i="15"/>
  <c r="AC428" i="10"/>
  <c r="AJ428" i="10" s="1"/>
  <c r="AB428" i="10"/>
  <c r="A133" i="17"/>
  <c r="A278" i="17"/>
  <c r="A78" i="17"/>
  <c r="A183" i="17"/>
  <c r="A238" i="17"/>
  <c r="A61" i="15"/>
  <c r="A303" i="17"/>
  <c r="A77" i="15"/>
  <c r="A153" i="17"/>
  <c r="A253" i="17"/>
  <c r="A22" i="15"/>
  <c r="A368" i="17"/>
  <c r="AA1530" i="10"/>
  <c r="AB1530" i="10"/>
  <c r="AB1439" i="10"/>
  <c r="AA1439" i="10"/>
  <c r="AB1288" i="10"/>
  <c r="AA1288" i="10"/>
  <c r="AA1262" i="10"/>
  <c r="AB1262" i="10"/>
  <c r="AA1254" i="10"/>
  <c r="AB1254" i="10"/>
  <c r="AB1238" i="10"/>
  <c r="AA1238" i="10"/>
  <c r="AA1222" i="10"/>
  <c r="AB1222" i="10"/>
  <c r="AA1153" i="10"/>
  <c r="AB1153" i="10"/>
  <c r="AA981" i="10"/>
  <c r="AA967" i="10"/>
  <c r="AB967" i="10"/>
  <c r="AB959" i="10"/>
  <c r="AA959" i="10"/>
  <c r="AA931" i="10"/>
  <c r="AB931" i="10"/>
  <c r="AA902" i="10"/>
  <c r="AB902" i="10"/>
  <c r="AA842" i="10"/>
  <c r="AB842" i="10"/>
  <c r="AA746" i="10"/>
  <c r="AB746" i="10"/>
  <c r="AA677" i="10"/>
  <c r="AB677" i="10"/>
  <c r="AA198" i="10"/>
  <c r="AB198" i="10"/>
  <c r="AA1062" i="10"/>
  <c r="AA1668" i="10"/>
  <c r="AA1778" i="10"/>
  <c r="AA2024" i="10"/>
  <c r="AA2013" i="10"/>
  <c r="AB1951" i="10"/>
  <c r="AA1900" i="10"/>
  <c r="AB1865" i="10"/>
  <c r="AB1854" i="10"/>
  <c r="AH1853" i="10"/>
  <c r="AB1843" i="10"/>
  <c r="AA1753" i="10"/>
  <c r="AB1722" i="10"/>
  <c r="AB1719" i="10"/>
  <c r="AA1708" i="10"/>
  <c r="AA1653" i="10"/>
  <c r="AA1605" i="10"/>
  <c r="AB1605" i="10"/>
  <c r="AH1553" i="10"/>
  <c r="AB1448" i="10"/>
  <c r="AA1442" i="10"/>
  <c r="AB1442" i="10"/>
  <c r="AA1428" i="10"/>
  <c r="AB1355" i="10"/>
  <c r="AA1355" i="10"/>
  <c r="AB1296" i="10"/>
  <c r="AA1296" i="10"/>
  <c r="AA1241" i="10"/>
  <c r="AB1241" i="10"/>
  <c r="AA1181" i="10"/>
  <c r="AB1181" i="10"/>
  <c r="AA1037" i="10"/>
  <c r="AB1037" i="10"/>
  <c r="AB1023" i="10"/>
  <c r="AA1023" i="10"/>
  <c r="AA1001" i="10"/>
  <c r="AB1001" i="10"/>
  <c r="AB877" i="10"/>
  <c r="AB2020" i="10"/>
  <c r="AB2002" i="10"/>
  <c r="AB1976" i="10"/>
  <c r="AA1965" i="10"/>
  <c r="AB1929" i="10"/>
  <c r="AA1921" i="10"/>
  <c r="AB1921" i="10"/>
  <c r="AB1913" i="10"/>
  <c r="AA1857" i="10"/>
  <c r="AA1846" i="10"/>
  <c r="AA1790" i="10"/>
  <c r="AA1779" i="10"/>
  <c r="AA1768" i="10"/>
  <c r="AA1757" i="10"/>
  <c r="AB1731" i="10"/>
  <c r="AA1694" i="10"/>
  <c r="AB1683" i="10"/>
  <c r="AA1643" i="10"/>
  <c r="AB1643" i="10"/>
  <c r="AA1632" i="10"/>
  <c r="AB1632" i="10"/>
  <c r="AB1603" i="10"/>
  <c r="AA1600" i="10"/>
  <c r="AB1600" i="10"/>
  <c r="AB1513" i="10"/>
  <c r="AA1513" i="10"/>
  <c r="AA1463" i="10"/>
  <c r="AB1463" i="10"/>
  <c r="AB1451" i="10"/>
  <c r="AA1451" i="10"/>
  <c r="AA1431" i="10"/>
  <c r="AB1431" i="10"/>
  <c r="AA1402" i="10"/>
  <c r="AB1402" i="10"/>
  <c r="AA1387" i="10"/>
  <c r="AB1387" i="10"/>
  <c r="AA1358" i="10"/>
  <c r="AB1358" i="10"/>
  <c r="AB1341" i="10"/>
  <c r="AB1328" i="10"/>
  <c r="AB1309" i="10"/>
  <c r="AA1309" i="10"/>
  <c r="AA1220" i="10"/>
  <c r="AB1204" i="10"/>
  <c r="AA1168" i="10"/>
  <c r="AA1046" i="10"/>
  <c r="AB1046" i="10"/>
  <c r="AA990" i="10"/>
  <c r="AB990" i="10"/>
  <c r="AB975" i="10"/>
  <c r="AA975" i="10"/>
  <c r="AB933" i="10"/>
  <c r="AA910" i="10"/>
  <c r="AB910" i="10"/>
  <c r="AB880" i="10"/>
  <c r="AA880" i="10"/>
  <c r="AA1697" i="10"/>
  <c r="AB1697" i="10"/>
  <c r="AA1499" i="10"/>
  <c r="AB1499" i="10"/>
  <c r="AA989" i="10"/>
  <c r="AB989" i="10"/>
  <c r="AB900" i="10"/>
  <c r="AA900" i="10"/>
  <c r="AB920" i="10"/>
  <c r="AA1426" i="10"/>
  <c r="AA1844" i="10"/>
  <c r="AA1963" i="10"/>
  <c r="AB1909" i="10"/>
  <c r="AA1867" i="10"/>
  <c r="AB1867" i="10"/>
  <c r="AH1828" i="10"/>
  <c r="AB1574" i="10"/>
  <c r="AA1574" i="10"/>
  <c r="AB1568" i="10"/>
  <c r="AA1568" i="10"/>
  <c r="AA1546" i="10"/>
  <c r="AB1546" i="10"/>
  <c r="AA1477" i="10"/>
  <c r="AB1477" i="10"/>
  <c r="AB1433" i="10"/>
  <c r="AA1433" i="10"/>
  <c r="AB1307" i="10"/>
  <c r="AA1307" i="10"/>
  <c r="AB1270" i="10"/>
  <c r="AA1270" i="10"/>
  <c r="AA1243" i="10"/>
  <c r="AB1243" i="10"/>
  <c r="AB1192" i="10"/>
  <c r="AA1192" i="10"/>
  <c r="AB1109" i="10"/>
  <c r="AA1109" i="10"/>
  <c r="AA1091" i="10"/>
  <c r="AB1091" i="10"/>
  <c r="AA1075" i="10"/>
  <c r="AB1075" i="10"/>
  <c r="AA1020" i="10"/>
  <c r="AB1020" i="10"/>
  <c r="AB964" i="10"/>
  <c r="AA954" i="10"/>
  <c r="AB954" i="10"/>
  <c r="AA828" i="10"/>
  <c r="AB828" i="10"/>
  <c r="AA751" i="10"/>
  <c r="AB751" i="10"/>
  <c r="AA672" i="10"/>
  <c r="AB672" i="10"/>
  <c r="AA645" i="10"/>
  <c r="AB645" i="10"/>
  <c r="AA603" i="10"/>
  <c r="AB603" i="10"/>
  <c r="AB481" i="10"/>
  <c r="AA481" i="10"/>
  <c r="AA454" i="10"/>
  <c r="AB454" i="10"/>
  <c r="AB71" i="10"/>
  <c r="AA71" i="10"/>
  <c r="A33" i="15"/>
  <c r="AA1991" i="10"/>
  <c r="AA1599" i="10"/>
  <c r="AB1599" i="10"/>
  <c r="AB1582" i="10"/>
  <c r="AA1582" i="10"/>
  <c r="AB1547" i="10"/>
  <c r="AA1547" i="10"/>
  <c r="AB1290" i="10"/>
  <c r="AA1290" i="10"/>
  <c r="AA1167" i="10"/>
  <c r="AB1167" i="10"/>
  <c r="AB1101" i="10"/>
  <c r="AA1101" i="10"/>
  <c r="AA43" i="10"/>
  <c r="AB43" i="10"/>
  <c r="AB866" i="10"/>
  <c r="AB893" i="10"/>
  <c r="AA1081" i="10"/>
  <c r="AB2011" i="10"/>
  <c r="AB1974" i="10"/>
  <c r="AA1949" i="10"/>
  <c r="AB1908" i="10"/>
  <c r="AA1901" i="10"/>
  <c r="AB1877" i="10"/>
  <c r="AB1799" i="10"/>
  <c r="AA1785" i="10"/>
  <c r="AA1763" i="10"/>
  <c r="AA1736" i="10"/>
  <c r="AB1733" i="10"/>
  <c r="AA1733" i="10"/>
  <c r="AA1720" i="10"/>
  <c r="AA1709" i="10"/>
  <c r="AA1688" i="10"/>
  <c r="AB1685" i="10"/>
  <c r="AA1685" i="10"/>
  <c r="AB1665" i="10"/>
  <c r="AA1645" i="10"/>
  <c r="AB1645" i="10"/>
  <c r="AB1617" i="10"/>
  <c r="AA1578" i="10"/>
  <c r="AA1531" i="10"/>
  <c r="AB1531" i="10"/>
  <c r="AB1519" i="10"/>
  <c r="AB1436" i="10"/>
  <c r="AA1436" i="10"/>
  <c r="AA1412" i="10"/>
  <c r="AB1389" i="10"/>
  <c r="AA1369" i="10"/>
  <c r="AB1369" i="10"/>
  <c r="AB1362" i="10"/>
  <c r="AB1350" i="10"/>
  <c r="AB1346" i="10"/>
  <c r="AB1311" i="10"/>
  <c r="AA1311" i="10"/>
  <c r="AA1306" i="10"/>
  <c r="AB1306" i="10"/>
  <c r="AB1303" i="10"/>
  <c r="AA1278" i="10"/>
  <c r="AA1235" i="10"/>
  <c r="AB1235" i="10"/>
  <c r="AB1226" i="10"/>
  <c r="AA1226" i="10"/>
  <c r="AA1170" i="10"/>
  <c r="AB1170" i="10"/>
  <c r="AB1163" i="10"/>
  <c r="AA1163" i="10"/>
  <c r="AA1151" i="10"/>
  <c r="AB1151" i="10"/>
  <c r="AB1126" i="10"/>
  <c r="AB1117" i="10"/>
  <c r="AA1117" i="10"/>
  <c r="AA1065" i="10"/>
  <c r="AA1059" i="10"/>
  <c r="AB1029" i="10"/>
  <c r="AA977" i="10"/>
  <c r="AA925" i="10"/>
  <c r="AB1589" i="10"/>
  <c r="AA1589" i="10"/>
  <c r="AB1500" i="10"/>
  <c r="AA1500" i="10"/>
  <c r="AA1434" i="10"/>
  <c r="AB1434" i="10"/>
  <c r="AB1385" i="10"/>
  <c r="AA1385" i="10"/>
  <c r="AB1345" i="10"/>
  <c r="AB1239" i="10"/>
  <c r="AA1239" i="10"/>
  <c r="AA1171" i="10"/>
  <c r="AB1171" i="10"/>
  <c r="AB1006" i="10"/>
  <c r="AA1006" i="10"/>
  <c r="AB944" i="10"/>
  <c r="AA944" i="10"/>
  <c r="AA879" i="10"/>
  <c r="AB879" i="10"/>
  <c r="AA873" i="10"/>
  <c r="AB873" i="10"/>
  <c r="AA860" i="10"/>
  <c r="AB860" i="10"/>
  <c r="AA830" i="10"/>
  <c r="AB830" i="10"/>
  <c r="AA738" i="10"/>
  <c r="AB738" i="10"/>
  <c r="AA707" i="10"/>
  <c r="AB707" i="10"/>
  <c r="AA693" i="10"/>
  <c r="AB693" i="10"/>
  <c r="AB643" i="10"/>
  <c r="AA643" i="10"/>
  <c r="AB631" i="10"/>
  <c r="AA631" i="10"/>
  <c r="AB609" i="10"/>
  <c r="AA609" i="10"/>
  <c r="AA1520" i="10"/>
  <c r="AA1375" i="10"/>
  <c r="AB1375" i="10"/>
  <c r="AB1363" i="10"/>
  <c r="AA1156" i="10"/>
  <c r="AB1156" i="10"/>
  <c r="AA1063" i="10"/>
  <c r="AA1050" i="10"/>
  <c r="AB1050" i="10"/>
  <c r="AA1009" i="10"/>
  <c r="AB1009" i="10"/>
  <c r="AA949" i="10"/>
  <c r="AB949" i="10"/>
  <c r="AA265" i="10"/>
  <c r="AB265" i="10"/>
  <c r="A283" i="17"/>
  <c r="AA1587" i="10"/>
  <c r="AB1587" i="10"/>
  <c r="AA1525" i="10"/>
  <c r="AB1525" i="10"/>
  <c r="AA1331" i="10"/>
  <c r="AB1331" i="10"/>
  <c r="AB1231" i="10"/>
  <c r="AA1231" i="10"/>
  <c r="AA1214" i="10"/>
  <c r="AB1214" i="10"/>
  <c r="AB1198" i="10"/>
  <c r="AA1144" i="10"/>
  <c r="AB1144" i="10"/>
  <c r="AA1106" i="10"/>
  <c r="AB1106" i="10"/>
  <c r="AB871" i="10"/>
  <c r="AA871" i="10"/>
  <c r="AA735" i="10"/>
  <c r="AB735" i="10"/>
  <c r="AB718" i="10"/>
  <c r="AA718" i="10"/>
  <c r="AB611" i="10"/>
  <c r="AA470" i="10"/>
  <c r="AB470" i="10"/>
  <c r="AA465" i="10"/>
  <c r="AB465" i="10"/>
  <c r="AA450" i="10"/>
  <c r="AB450" i="10"/>
  <c r="AA1523" i="10"/>
  <c r="AB1508" i="10"/>
  <c r="AA1488" i="10"/>
  <c r="AB1466" i="10"/>
  <c r="AA1351" i="10"/>
  <c r="AA1329" i="10"/>
  <c r="AB1297" i="10"/>
  <c r="AA891" i="10"/>
  <c r="AB891" i="10"/>
  <c r="AA801" i="10"/>
  <c r="AB801" i="10"/>
  <c r="AH778" i="10"/>
  <c r="AH653" i="10"/>
  <c r="AA473" i="10"/>
  <c r="AB473" i="10"/>
  <c r="AA462" i="10"/>
  <c r="AB462" i="10"/>
  <c r="AA442" i="10"/>
  <c r="AB442" i="10"/>
  <c r="AB438" i="10"/>
  <c r="AA438" i="10"/>
  <c r="AB246" i="10"/>
  <c r="AA246" i="10"/>
  <c r="AA665" i="10"/>
  <c r="AB665" i="10"/>
  <c r="AA577" i="10"/>
  <c r="AB577" i="10"/>
  <c r="AA395" i="10"/>
  <c r="AB395" i="10"/>
  <c r="AB364" i="10"/>
  <c r="AA364" i="10"/>
  <c r="AB356" i="10"/>
  <c r="AA356" i="10"/>
  <c r="AA159" i="10"/>
  <c r="AB159" i="10"/>
  <c r="AB153" i="10"/>
  <c r="AA153" i="10"/>
  <c r="AA743" i="10"/>
  <c r="AB743" i="10"/>
  <c r="AB733" i="10"/>
  <c r="AA733" i="10"/>
  <c r="AA625" i="10"/>
  <c r="AB625" i="10"/>
  <c r="AA487" i="10"/>
  <c r="AA482" i="10"/>
  <c r="AA479" i="10"/>
  <c r="AB436" i="10"/>
  <c r="AA436" i="10"/>
  <c r="AA344" i="10"/>
  <c r="AB331" i="10"/>
  <c r="AA331" i="10"/>
  <c r="AA300" i="10"/>
  <c r="AB300" i="10"/>
  <c r="AB223" i="10"/>
  <c r="AA223" i="10"/>
  <c r="AA187" i="10"/>
  <c r="AB187" i="10"/>
  <c r="AA167" i="10"/>
  <c r="AB167" i="10"/>
  <c r="AA276" i="10"/>
  <c r="AB276" i="10"/>
  <c r="AA267" i="10"/>
  <c r="AB267" i="10"/>
  <c r="A73" i="15"/>
  <c r="AA448" i="10"/>
  <c r="AA445" i="10"/>
  <c r="AA377" i="10"/>
  <c r="AB377" i="10"/>
  <c r="AA366" i="10"/>
  <c r="AB366" i="10"/>
  <c r="AA358" i="10"/>
  <c r="AB358" i="10"/>
  <c r="AB343" i="10"/>
  <c r="AA343" i="10"/>
  <c r="AA186" i="10"/>
  <c r="AB186" i="10"/>
  <c r="AA172" i="10"/>
  <c r="AB172" i="10"/>
  <c r="AA156" i="10"/>
  <c r="AB156" i="10"/>
  <c r="AA62" i="10"/>
  <c r="AB376" i="10"/>
  <c r="AA376" i="10"/>
  <c r="AA365" i="10"/>
  <c r="AB365" i="10"/>
  <c r="AA357" i="10"/>
  <c r="AB357" i="10"/>
  <c r="AA247" i="10"/>
  <c r="AB247" i="10"/>
  <c r="AB234" i="10"/>
  <c r="AA234" i="10"/>
  <c r="AA199" i="10"/>
  <c r="AB199" i="10"/>
  <c r="AB185" i="10"/>
  <c r="AA185" i="10"/>
  <c r="AA171" i="10"/>
  <c r="AB171" i="10"/>
  <c r="AA160" i="10"/>
  <c r="AB160" i="10"/>
  <c r="AA149" i="10"/>
  <c r="AB149" i="10"/>
  <c r="AA72" i="10"/>
  <c r="AB72" i="10"/>
  <c r="AB753" i="10"/>
  <c r="AB750" i="10"/>
  <c r="AB626" i="10"/>
  <c r="AB610" i="10"/>
  <c r="AB576" i="10"/>
  <c r="AB477" i="10"/>
  <c r="AB474" i="10"/>
  <c r="AB469" i="10"/>
  <c r="AB466" i="10"/>
  <c r="AB461" i="10"/>
  <c r="AB458" i="10"/>
  <c r="AB449" i="10"/>
  <c r="AB446" i="10"/>
  <c r="AA437" i="10"/>
  <c r="AA394" i="10"/>
  <c r="AB394" i="10"/>
  <c r="AA333" i="10"/>
  <c r="AB333" i="10"/>
  <c r="AA288" i="10"/>
  <c r="AB288" i="10"/>
  <c r="AH203" i="10"/>
  <c r="AB197" i="10"/>
  <c r="AA197" i="10"/>
  <c r="A37" i="15"/>
  <c r="A118" i="17"/>
  <c r="AB430" i="10"/>
  <c r="AB393" i="10"/>
  <c r="AA393" i="10"/>
  <c r="AA345" i="10"/>
  <c r="AB345" i="10"/>
  <c r="AB332" i="10"/>
  <c r="AA301" i="10"/>
  <c r="AB301" i="10"/>
  <c r="AB287" i="10"/>
  <c r="AA287" i="10"/>
  <c r="AB228" i="10"/>
  <c r="AA228" i="10"/>
  <c r="AA224" i="10"/>
  <c r="AB224" i="10"/>
  <c r="AA168" i="10"/>
  <c r="AB168" i="10"/>
  <c r="AB163" i="10"/>
  <c r="AA163" i="10"/>
  <c r="AB69" i="10"/>
  <c r="AA69" i="10"/>
  <c r="AA530" i="10"/>
  <c r="AB530" i="10"/>
  <c r="AB307" i="10"/>
  <c r="AB325" i="10"/>
  <c r="AA548" i="10"/>
  <c r="AB548" i="10"/>
  <c r="AB538" i="10"/>
  <c r="AA538" i="10"/>
  <c r="AC903" i="10"/>
  <c r="AL903" i="10" s="1"/>
  <c r="AC1603" i="10"/>
  <c r="AL1603" i="10" s="1"/>
  <c r="AC1878" i="10"/>
  <c r="AL1878" i="10" s="1"/>
  <c r="AM1878" i="10" s="1"/>
  <c r="AC2003" i="10"/>
  <c r="AL2003" i="10" s="1"/>
  <c r="AO2003" i="10" s="1"/>
  <c r="AB547" i="10"/>
  <c r="AA547" i="10"/>
  <c r="A54" i="15"/>
  <c r="A203" i="17"/>
  <c r="A89" i="15"/>
  <c r="AC578" i="10"/>
  <c r="AL578" i="10" s="1"/>
  <c r="AC628" i="10"/>
  <c r="AL628" i="10" s="1"/>
  <c r="AC703" i="10"/>
  <c r="AL703" i="10" s="1"/>
  <c r="AO703" i="10" s="1"/>
  <c r="AC1753" i="10"/>
  <c r="AL1753" i="10" s="1"/>
  <c r="AC1853" i="10"/>
  <c r="AL1853" i="10" s="1"/>
  <c r="AO1853" i="10" s="1"/>
  <c r="AB141" i="10"/>
  <c r="AA100" i="10"/>
  <c r="AB532" i="10"/>
  <c r="A293" i="17"/>
  <c r="A86" i="15"/>
  <c r="AC328" i="10"/>
  <c r="AC1203" i="10"/>
  <c r="AL1203" i="10" s="1"/>
  <c r="A258" i="17"/>
  <c r="A65" i="15"/>
  <c r="AC953" i="10"/>
  <c r="AL953" i="10" s="1"/>
  <c r="AC1178" i="10"/>
  <c r="AL1178" i="10" s="1"/>
  <c r="AC1453" i="10"/>
  <c r="AL1453" i="10" s="1"/>
  <c r="AA541" i="10"/>
  <c r="AB51" i="10"/>
  <c r="A16" i="15"/>
  <c r="A28" i="15" l="1"/>
  <c r="AB1990" i="10"/>
  <c r="AA1797" i="10"/>
  <c r="AB1661" i="10"/>
  <c r="AB1616" i="10"/>
  <c r="AB948" i="10"/>
  <c r="AB853" i="10"/>
  <c r="AB391" i="10"/>
  <c r="AA1711" i="10"/>
  <c r="AH1528" i="10"/>
  <c r="AA1993" i="10"/>
  <c r="AA1800" i="10"/>
  <c r="AB1626" i="10"/>
  <c r="AA1416" i="10"/>
  <c r="AA1393" i="10"/>
  <c r="AB1236" i="10"/>
  <c r="AB1067" i="10"/>
  <c r="AH803" i="10"/>
  <c r="AH428" i="10"/>
  <c r="AB1975" i="10"/>
  <c r="AB1952" i="10"/>
  <c r="AB1771" i="10"/>
  <c r="AA1440" i="10"/>
  <c r="AB181" i="10"/>
  <c r="AB1868" i="10"/>
  <c r="AA1664" i="10"/>
  <c r="AB1985" i="10"/>
  <c r="AH678" i="10"/>
  <c r="AB678" i="10"/>
  <c r="AA385" i="10"/>
  <c r="AA217" i="10"/>
  <c r="AA193" i="10"/>
  <c r="AH128" i="10"/>
  <c r="AA87" i="10"/>
  <c r="AA1654" i="10"/>
  <c r="AA1320" i="10"/>
  <c r="AA1199" i="10"/>
  <c r="AA1010" i="10"/>
  <c r="AB999" i="10"/>
  <c r="AB1971" i="10"/>
  <c r="AA1861" i="10"/>
  <c r="AB1572" i="10"/>
  <c r="AA1365" i="10"/>
  <c r="AB1076" i="10"/>
  <c r="AB434" i="10"/>
  <c r="AA370" i="10"/>
  <c r="AA216" i="10"/>
  <c r="AB1787" i="10"/>
  <c r="AB2019" i="10"/>
  <c r="AA1265" i="10"/>
  <c r="AB1084" i="10"/>
  <c r="AA963" i="10"/>
  <c r="AA613" i="10"/>
  <c r="AB543" i="10"/>
  <c r="AB1881" i="10"/>
  <c r="AB215" i="10"/>
  <c r="AB1556" i="10"/>
  <c r="AA1469" i="10"/>
  <c r="AA1399" i="10"/>
  <c r="AA1264" i="10"/>
  <c r="AH928" i="10"/>
  <c r="AA829" i="10"/>
  <c r="AB783" i="10"/>
  <c r="AH353" i="10"/>
  <c r="AA284" i="10"/>
  <c r="AC803" i="10"/>
  <c r="AL803" i="10" s="1"/>
  <c r="AA1715" i="10"/>
  <c r="AA1859" i="10"/>
  <c r="AB1871" i="10"/>
  <c r="AA1571" i="10"/>
  <c r="AB1751" i="10"/>
  <c r="AH1628" i="10"/>
  <c r="AA1373" i="10"/>
  <c r="AB1251" i="10"/>
  <c r="AB673" i="10"/>
  <c r="AA597" i="10"/>
  <c r="AH378" i="10"/>
  <c r="AK503" i="10"/>
  <c r="AJ453" i="10"/>
  <c r="AA489" i="10"/>
  <c r="AA456" i="10"/>
  <c r="AB480" i="10"/>
  <c r="A34" i="15"/>
  <c r="AM1053" i="10"/>
  <c r="AO1053" i="10"/>
  <c r="AA164" i="10"/>
  <c r="AB236" i="10"/>
  <c r="AA720" i="10"/>
  <c r="AB1302" i="10"/>
  <c r="AA875" i="10"/>
  <c r="AB1745" i="10"/>
  <c r="AB1663" i="10"/>
  <c r="AB1633" i="10"/>
  <c r="AB1962" i="10"/>
  <c r="AB130" i="10"/>
  <c r="AA579" i="10"/>
  <c r="AA375" i="10"/>
  <c r="AA604" i="10"/>
  <c r="AA737" i="10"/>
  <c r="AA1042" i="10"/>
  <c r="AA816" i="10"/>
  <c r="AB763" i="10"/>
  <c r="AK428" i="10"/>
  <c r="AB1557" i="10"/>
  <c r="AB1674" i="10"/>
  <c r="AA624" i="10"/>
  <c r="AA745" i="10"/>
  <c r="AA1563" i="10"/>
  <c r="AA1919" i="10"/>
  <c r="AA1842" i="10"/>
  <c r="AB1747" i="10"/>
  <c r="AH1053" i="10"/>
  <c r="AA697" i="10"/>
  <c r="AB182" i="10"/>
  <c r="AA1570" i="10"/>
  <c r="AB1007" i="10"/>
  <c r="AA1021" i="10"/>
  <c r="AA1165" i="10"/>
  <c r="AA1754" i="10"/>
  <c r="AA1941" i="10"/>
  <c r="AA1862" i="10"/>
  <c r="AB1853" i="10"/>
  <c r="AA1830" i="10"/>
  <c r="AA1725" i="10"/>
  <c r="AA1712" i="10"/>
  <c r="AB1535" i="10"/>
  <c r="AB1512" i="10"/>
  <c r="AA1503" i="10"/>
  <c r="AA1465" i="10"/>
  <c r="AH1253" i="10"/>
  <c r="AB1097" i="10"/>
  <c r="AA958" i="10"/>
  <c r="AA601" i="10"/>
  <c r="AA383" i="10"/>
  <c r="AB1013" i="10"/>
  <c r="AB969" i="10"/>
  <c r="AB520" i="10"/>
  <c r="AC728" i="10"/>
  <c r="AL728" i="10" s="1"/>
  <c r="AN728" i="10" s="1"/>
  <c r="AA1271" i="10"/>
  <c r="AA1497" i="10"/>
  <c r="AB1809" i="10"/>
  <c r="AA464" i="10"/>
  <c r="AA1055" i="10"/>
  <c r="AA1875" i="10"/>
  <c r="AB314" i="10"/>
  <c r="AA1294" i="10"/>
  <c r="AB1471" i="10"/>
  <c r="AA1841" i="10"/>
  <c r="AB1374" i="10"/>
  <c r="AB1765" i="10"/>
  <c r="AB1483" i="10"/>
  <c r="AB188" i="10"/>
  <c r="AA1894" i="10"/>
  <c r="AB1983" i="10"/>
  <c r="AH1928" i="10"/>
  <c r="AA1851" i="10"/>
  <c r="AB1774" i="10"/>
  <c r="AB1702" i="10"/>
  <c r="AA1666" i="10"/>
  <c r="AB1631" i="10"/>
  <c r="AA1585" i="10"/>
  <c r="AB1545" i="10"/>
  <c r="AB1532" i="10"/>
  <c r="AH1128" i="10"/>
  <c r="AA1082" i="10"/>
  <c r="AA865" i="10"/>
  <c r="AA845" i="10"/>
  <c r="AA401" i="10"/>
  <c r="AA225" i="10"/>
  <c r="AA258" i="10"/>
  <c r="A393" i="17"/>
  <c r="AA57" i="10"/>
  <c r="AB302" i="10"/>
  <c r="AB595" i="10"/>
  <c r="AA472" i="10"/>
  <c r="AA1070" i="10"/>
  <c r="AB1994" i="10"/>
  <c r="AB1914" i="10"/>
  <c r="AA1892" i="10"/>
  <c r="AB1838" i="10"/>
  <c r="AA1743" i="10"/>
  <c r="AB756" i="10"/>
  <c r="AA1444" i="10"/>
  <c r="AB457" i="10"/>
  <c r="AA1829" i="10"/>
  <c r="AB942" i="10"/>
  <c r="AA1518" i="10"/>
  <c r="AB1584" i="10"/>
  <c r="AH1428" i="10"/>
  <c r="AB1197" i="10"/>
  <c r="AA1183" i="10"/>
  <c r="AA1113" i="10"/>
  <c r="AB1103" i="10"/>
  <c r="AH728" i="10"/>
  <c r="AB421" i="10"/>
  <c r="AB274" i="10"/>
  <c r="AA2006" i="10"/>
  <c r="AB1981" i="10"/>
  <c r="AB1849" i="10"/>
  <c r="AB1760" i="10"/>
  <c r="AA1752" i="10"/>
  <c r="AA1608" i="10"/>
  <c r="AB1281" i="10"/>
  <c r="AB1174" i="10"/>
  <c r="AB1071" i="10"/>
  <c r="AB884" i="10"/>
  <c r="AA876" i="10"/>
  <c r="AB863" i="10"/>
  <c r="AA654" i="10"/>
  <c r="AB605" i="10"/>
  <c r="AA1368" i="10"/>
  <c r="AB1855" i="10"/>
  <c r="AB649" i="10"/>
  <c r="AB660" i="10"/>
  <c r="AA1215" i="10"/>
  <c r="AA1526" i="10"/>
  <c r="AA1656" i="10"/>
  <c r="AA1992" i="10"/>
  <c r="AB1934" i="10"/>
  <c r="AB1912" i="10"/>
  <c r="AB1890" i="10"/>
  <c r="AB1793" i="10"/>
  <c r="AA1707" i="10"/>
  <c r="AB1699" i="10"/>
  <c r="AB1182" i="10"/>
  <c r="AA1158" i="10"/>
  <c r="AA483" i="10"/>
  <c r="AA432" i="10"/>
  <c r="AB386" i="10"/>
  <c r="AB295" i="10"/>
  <c r="AA73" i="10"/>
  <c r="AB633" i="10"/>
  <c r="AA1111" i="10"/>
  <c r="AA1588" i="10"/>
  <c r="AA497" i="10"/>
  <c r="AB890" i="10"/>
  <c r="AA1223" i="10"/>
  <c r="AB1933" i="10"/>
  <c r="AA1834" i="10"/>
  <c r="AB1728" i="10"/>
  <c r="AA1639" i="10"/>
  <c r="AA1606" i="10"/>
  <c r="AB508" i="10"/>
  <c r="AA152" i="10"/>
  <c r="AB792" i="10"/>
  <c r="AB976" i="10"/>
  <c r="AB575" i="10"/>
  <c r="AB1257" i="10"/>
  <c r="AA1322" i="10"/>
  <c r="AA1918" i="10"/>
  <c r="AA98" i="10"/>
  <c r="A148" i="17"/>
  <c r="A408" i="17"/>
  <c r="AA1134" i="10"/>
  <c r="AA1228" i="10"/>
  <c r="AH1978" i="10"/>
  <c r="AA1878" i="10"/>
  <c r="AA1704" i="10"/>
  <c r="AA1573" i="10"/>
  <c r="AA1560" i="10"/>
  <c r="AB1515" i="10"/>
  <c r="AA1424" i="10"/>
  <c r="AA1245" i="10"/>
  <c r="AA1212" i="10"/>
  <c r="AB1087" i="10"/>
  <c r="AB872" i="10"/>
  <c r="AB681" i="10"/>
  <c r="AA452" i="10"/>
  <c r="AB897" i="10"/>
  <c r="AA1897" i="10"/>
  <c r="AB1832" i="10"/>
  <c r="AA1695" i="10"/>
  <c r="AB1579" i="10"/>
  <c r="AA1409" i="10"/>
  <c r="AB1203" i="10"/>
  <c r="AB1154" i="10"/>
  <c r="AA1099" i="10"/>
  <c r="AB441" i="10"/>
  <c r="AB405" i="10"/>
  <c r="AA382" i="10"/>
  <c r="AA208" i="10"/>
  <c r="AC978" i="10"/>
  <c r="AL978" i="10" s="1"/>
  <c r="AN978" i="10" s="1"/>
  <c r="AH453" i="10"/>
  <c r="AP1203" i="10"/>
  <c r="AN1203" i="10"/>
  <c r="AP1453" i="10"/>
  <c r="AM1453" i="10"/>
  <c r="AN953" i="10"/>
  <c r="AM953" i="10"/>
  <c r="AB1384" i="10"/>
  <c r="AA1384" i="10"/>
  <c r="AB1172" i="10"/>
  <c r="AA1637" i="10"/>
  <c r="AB1637" i="10"/>
  <c r="AA1498" i="10"/>
  <c r="AB1498" i="10"/>
  <c r="AB1410" i="10"/>
  <c r="AB1253" i="10"/>
  <c r="AA1253" i="10"/>
  <c r="AA956" i="10"/>
  <c r="AA637" i="10"/>
  <c r="AB211" i="10"/>
  <c r="AA211" i="10"/>
  <c r="AA765" i="10"/>
  <c r="AB765" i="10"/>
  <c r="AA1822" i="10"/>
  <c r="AB1822" i="10"/>
  <c r="AA1324" i="10"/>
  <c r="AB1324" i="10"/>
  <c r="AB2022" i="10"/>
  <c r="AB2012" i="10"/>
  <c r="AB1997" i="10"/>
  <c r="AA1997" i="10"/>
  <c r="AB1732" i="10"/>
  <c r="AA1732" i="10"/>
  <c r="AB1678" i="10"/>
  <c r="AB1614" i="10"/>
  <c r="AA1614" i="10"/>
  <c r="AB1549" i="10"/>
  <c r="AA1549" i="10"/>
  <c r="AB1360" i="10"/>
  <c r="AA1360" i="10"/>
  <c r="AA1353" i="10"/>
  <c r="AB1353" i="10"/>
  <c r="AB1161" i="10"/>
  <c r="AA1161" i="10"/>
  <c r="AA889" i="10"/>
  <c r="AB889" i="10"/>
  <c r="AA495" i="10"/>
  <c r="AB495" i="10"/>
  <c r="AB335" i="10"/>
  <c r="AA335" i="10"/>
  <c r="AB249" i="10"/>
  <c r="AA249" i="10"/>
  <c r="AB218" i="10"/>
  <c r="AA413" i="10"/>
  <c r="AB413" i="10"/>
  <c r="AB773" i="10"/>
  <c r="AA773" i="10"/>
  <c r="AA810" i="10"/>
  <c r="AB810" i="10"/>
  <c r="AA822" i="10"/>
  <c r="AB822" i="10"/>
  <c r="AA1119" i="10"/>
  <c r="AB1119" i="10"/>
  <c r="AA1406" i="10"/>
  <c r="AB1406" i="10"/>
  <c r="AA1905" i="10"/>
  <c r="AB1905" i="10"/>
  <c r="AB312" i="10"/>
  <c r="AA312" i="10"/>
  <c r="AB324" i="10"/>
  <c r="AA324" i="10"/>
  <c r="AC1728" i="10"/>
  <c r="AL1728" i="10" s="1"/>
  <c r="AM1728" i="10" s="1"/>
  <c r="AB1259" i="10"/>
  <c r="AA1259" i="10"/>
  <c r="AA92" i="10"/>
  <c r="AB92" i="10"/>
  <c r="AA269" i="10"/>
  <c r="AB269" i="10"/>
  <c r="AA257" i="10"/>
  <c r="AB257" i="10"/>
  <c r="AA424" i="10"/>
  <c r="AB424" i="10"/>
  <c r="AA412" i="10"/>
  <c r="AB412" i="10"/>
  <c r="AB540" i="10"/>
  <c r="AA540" i="10"/>
  <c r="AA811" i="10"/>
  <c r="AB811" i="10"/>
  <c r="AA823" i="10"/>
  <c r="AB823" i="10"/>
  <c r="AA1619" i="10"/>
  <c r="AB1619" i="10"/>
  <c r="AB1906" i="10"/>
  <c r="AA1906" i="10"/>
  <c r="AA1812" i="10"/>
  <c r="AB1812" i="10"/>
  <c r="AA1269" i="10"/>
  <c r="AB1269" i="10"/>
  <c r="AB1268" i="10"/>
  <c r="AA1268" i="10"/>
  <c r="AB1127" i="10"/>
  <c r="AA1127" i="10"/>
  <c r="AA848" i="10"/>
  <c r="AB848" i="10"/>
  <c r="AA716" i="10"/>
  <c r="AB716" i="10"/>
  <c r="AA594" i="10"/>
  <c r="AB594" i="10"/>
  <c r="AA574" i="10"/>
  <c r="AB574" i="10"/>
  <c r="AB562" i="10"/>
  <c r="AA562" i="10"/>
  <c r="AB227" i="10"/>
  <c r="AA227" i="10"/>
  <c r="AB133" i="10"/>
  <c r="AA133" i="10"/>
  <c r="AA268" i="10"/>
  <c r="AB268" i="10"/>
  <c r="AA1828" i="10"/>
  <c r="AB1828" i="10"/>
  <c r="A168" i="17"/>
  <c r="A47" i="15"/>
  <c r="AA1788" i="10"/>
  <c r="AA1567" i="10"/>
  <c r="AB2010" i="10"/>
  <c r="AA2010" i="10"/>
  <c r="AB1958" i="10"/>
  <c r="AA1644" i="10"/>
  <c r="AB1644" i="10"/>
  <c r="AA1593" i="10"/>
  <c r="AH1503" i="10"/>
  <c r="AA1443" i="10"/>
  <c r="AA1210" i="10"/>
  <c r="AB1210" i="10"/>
  <c r="AH1203" i="10"/>
  <c r="AB1142" i="10"/>
  <c r="AA1142" i="10"/>
  <c r="AA1115" i="10"/>
  <c r="AB1115" i="10"/>
  <c r="AB1104" i="10"/>
  <c r="AA1104" i="10"/>
  <c r="AB1022" i="10"/>
  <c r="AA1022" i="10"/>
  <c r="AB986" i="10"/>
  <c r="AA581" i="10"/>
  <c r="AB581" i="10"/>
  <c r="AA80" i="10"/>
  <c r="A36" i="15"/>
  <c r="A113" i="17"/>
  <c r="AB32" i="10"/>
  <c r="AA32" i="10"/>
  <c r="AA2025" i="10"/>
  <c r="AA1260" i="10"/>
  <c r="AB1968" i="10"/>
  <c r="AA1968" i="10"/>
  <c r="AA1795" i="10"/>
  <c r="AB1795" i="10"/>
  <c r="AA1366" i="10"/>
  <c r="AB1366" i="10"/>
  <c r="AB342" i="10"/>
  <c r="AA342" i="10"/>
  <c r="AA89" i="10"/>
  <c r="AB89" i="10"/>
  <c r="AA124" i="10"/>
  <c r="AB124" i="10"/>
  <c r="AB517" i="10"/>
  <c r="AA517" i="10"/>
  <c r="AB146" i="10"/>
  <c r="AA2008" i="10"/>
  <c r="AB2008" i="10"/>
  <c r="AB1870" i="10"/>
  <c r="AA1870" i="10"/>
  <c r="AA1784" i="10"/>
  <c r="AB1784" i="10"/>
  <c r="AA1724" i="10"/>
  <c r="AB1493" i="10"/>
  <c r="AA1493" i="10"/>
  <c r="AA1380" i="10"/>
  <c r="AB1380" i="10"/>
  <c r="AB1217" i="10"/>
  <c r="AB1048" i="10"/>
  <c r="AA1048" i="10"/>
  <c r="AA922" i="10"/>
  <c r="AA491" i="10"/>
  <c r="AB491" i="10"/>
  <c r="AA330" i="10"/>
  <c r="AB330" i="10"/>
  <c r="AB116" i="10"/>
  <c r="AA111" i="10"/>
  <c r="AB111" i="10"/>
  <c r="AA277" i="10"/>
  <c r="AB277" i="10"/>
  <c r="AB771" i="10"/>
  <c r="AA771" i="10"/>
  <c r="AB1746" i="10"/>
  <c r="AA1058" i="10"/>
  <c r="AA1956" i="10"/>
  <c r="AB1956" i="10"/>
  <c r="AB1942" i="10"/>
  <c r="AA1942" i="10"/>
  <c r="AB1836" i="10"/>
  <c r="AA1836" i="10"/>
  <c r="AB1737" i="10"/>
  <c r="AA1517" i="10"/>
  <c r="AB1517" i="10"/>
  <c r="AB1464" i="10"/>
  <c r="AB1390" i="10"/>
  <c r="AA1356" i="10"/>
  <c r="AB1356" i="10"/>
  <c r="AA869" i="10"/>
  <c r="AB869" i="10"/>
  <c r="AA712" i="10"/>
  <c r="AB397" i="10"/>
  <c r="AA397" i="10"/>
  <c r="AA506" i="10"/>
  <c r="AA1314" i="10"/>
  <c r="AB1314" i="10"/>
  <c r="AB306" i="10"/>
  <c r="AA306" i="10"/>
  <c r="AA398" i="10"/>
  <c r="AB398" i="10"/>
  <c r="AP728" i="10"/>
  <c r="AM728" i="10"/>
  <c r="AO728" i="10"/>
  <c r="AP1053" i="10"/>
  <c r="AN1053" i="10"/>
  <c r="AA1946" i="10"/>
  <c r="AB1946" i="10"/>
  <c r="AB1304" i="10"/>
  <c r="AA1304" i="10"/>
  <c r="AB1917" i="10"/>
  <c r="AA1917" i="10"/>
  <c r="AA1502" i="10"/>
  <c r="AB1502" i="10"/>
  <c r="AB1429" i="10"/>
  <c r="AA1429" i="10"/>
  <c r="AB1414" i="10"/>
  <c r="AA1414" i="10"/>
  <c r="AB1064" i="10"/>
  <c r="AA1064" i="10"/>
  <c r="AB834" i="10"/>
  <c r="AA834" i="10"/>
  <c r="AB641" i="10"/>
  <c r="AA641" i="10"/>
  <c r="AA589" i="10"/>
  <c r="AB589" i="10"/>
  <c r="AB425" i="10"/>
  <c r="AB369" i="10"/>
  <c r="AA369" i="10"/>
  <c r="AA129" i="10"/>
  <c r="AB129" i="10"/>
  <c r="AA121" i="10"/>
  <c r="AB121" i="10"/>
  <c r="AA514" i="10"/>
  <c r="AB514" i="10"/>
  <c r="AA906" i="10"/>
  <c r="AB906" i="10"/>
  <c r="AA817" i="10"/>
  <c r="AB817" i="10"/>
  <c r="AB1538" i="10"/>
  <c r="AA1538" i="10"/>
  <c r="AA1775" i="10"/>
  <c r="AB1775" i="10"/>
  <c r="AB1806" i="10"/>
  <c r="AA1806" i="10"/>
  <c r="AB1818" i="10"/>
  <c r="AA1818" i="10"/>
  <c r="AB1394" i="10"/>
  <c r="AB1092" i="10"/>
  <c r="AA1891" i="10"/>
  <c r="AB1891" i="10"/>
  <c r="AB1792" i="10"/>
  <c r="AA1792" i="10"/>
  <c r="AB1781" i="10"/>
  <c r="AA1781" i="10"/>
  <c r="AB1759" i="10"/>
  <c r="AA1759" i="10"/>
  <c r="AB1472" i="10"/>
  <c r="AA1472" i="10"/>
  <c r="AB1201" i="10"/>
  <c r="AA1201" i="10"/>
  <c r="AB1073" i="10"/>
  <c r="AA1073" i="10"/>
  <c r="AA882" i="10"/>
  <c r="AB882" i="10"/>
  <c r="AA721" i="10"/>
  <c r="AA614" i="10"/>
  <c r="AH578" i="10"/>
  <c r="AB170" i="10"/>
  <c r="AA170" i="10"/>
  <c r="AA1823" i="10"/>
  <c r="A198" i="17"/>
  <c r="A53" i="15"/>
  <c r="AB1887" i="10"/>
  <c r="AB1370" i="10"/>
  <c r="AB702" i="10"/>
  <c r="AB1925" i="10"/>
  <c r="AB1898" i="10"/>
  <c r="AA1898" i="10"/>
  <c r="AB1552" i="10"/>
  <c r="AA1552" i="10"/>
  <c r="AA1110" i="10"/>
  <c r="AB1110" i="10"/>
  <c r="AA943" i="10"/>
  <c r="AB943" i="10"/>
  <c r="AH478" i="10"/>
  <c r="AB550" i="10"/>
  <c r="AA550" i="10"/>
  <c r="A42" i="15"/>
  <c r="A143" i="17"/>
  <c r="A348" i="17"/>
  <c r="AA1939" i="10"/>
  <c r="AB1939" i="10"/>
  <c r="AA1766" i="10"/>
  <c r="AB1766" i="10"/>
  <c r="AA1624" i="10"/>
  <c r="AA1334" i="10"/>
  <c r="AA1272" i="10"/>
  <c r="AB1272" i="10"/>
  <c r="AA998" i="10"/>
  <c r="AB998" i="10"/>
  <c r="AA728" i="10"/>
  <c r="AA586" i="10"/>
  <c r="AB586" i="10"/>
  <c r="AA347" i="10"/>
  <c r="AA137" i="10"/>
  <c r="AB137" i="10"/>
  <c r="AB67" i="10"/>
  <c r="AA67" i="10"/>
  <c r="AA55" i="10"/>
  <c r="AB55" i="10"/>
  <c r="AB272" i="10"/>
  <c r="AA272" i="10"/>
  <c r="AA521" i="10"/>
  <c r="AB521" i="10"/>
  <c r="AA1863" i="10"/>
  <c r="AH78" i="10"/>
  <c r="AC928" i="10"/>
  <c r="AL928" i="10" s="1"/>
  <c r="AP928" i="10" s="1"/>
  <c r="AC1028" i="10"/>
  <c r="AL1028" i="10" s="1"/>
  <c r="AH1228" i="10"/>
  <c r="AH1103" i="10"/>
  <c r="AB118" i="10"/>
  <c r="AB552" i="10"/>
  <c r="AB1969" i="10"/>
  <c r="AB1482" i="10"/>
  <c r="AB1458" i="10"/>
  <c r="AA1438" i="10"/>
  <c r="AB1413" i="10"/>
  <c r="AB1401" i="10"/>
  <c r="AH1278" i="10"/>
  <c r="AA1095" i="10"/>
  <c r="AB723" i="10"/>
  <c r="AA701" i="10"/>
  <c r="AA368" i="10"/>
  <c r="AB341" i="10"/>
  <c r="AH153" i="10"/>
  <c r="AB145" i="10"/>
  <c r="AB91" i="10"/>
  <c r="AB68" i="10"/>
  <c r="AB546" i="10"/>
  <c r="AA1880" i="10"/>
  <c r="AB1876" i="10"/>
  <c r="AB1860" i="10"/>
  <c r="AB1739" i="10"/>
  <c r="AB1696" i="10"/>
  <c r="AB1657" i="10"/>
  <c r="AA1638" i="10"/>
  <c r="AB1612" i="10"/>
  <c r="AB1595" i="10"/>
  <c r="AA1550" i="10"/>
  <c r="AB1511" i="10"/>
  <c r="AB1504" i="10"/>
  <c r="AB1382" i="10"/>
  <c r="AH1303" i="10"/>
  <c r="AA1248" i="10"/>
  <c r="AB1155" i="10"/>
  <c r="AA1024" i="10"/>
  <c r="AA973" i="10"/>
  <c r="AA953" i="10"/>
  <c r="AA849" i="10"/>
  <c r="AB790" i="10"/>
  <c r="AB747" i="10"/>
  <c r="AB629" i="10"/>
  <c r="AB602" i="10"/>
  <c r="AB429" i="10"/>
  <c r="AB390" i="10"/>
  <c r="AB77" i="10"/>
  <c r="AC1403" i="10"/>
  <c r="AL1403" i="10" s="1"/>
  <c r="AP1403" i="10" s="1"/>
  <c r="AA914" i="10"/>
  <c r="AB883" i="10"/>
  <c r="AB878" i="10"/>
  <c r="AA861" i="10"/>
  <c r="AB799" i="10"/>
  <c r="AB615" i="10"/>
  <c r="AA607" i="10"/>
  <c r="AA559" i="10"/>
  <c r="AA381" i="10"/>
  <c r="AA340" i="10"/>
  <c r="AA204" i="10"/>
  <c r="AA1940" i="10"/>
  <c r="AH1953" i="10"/>
  <c r="AH1678" i="10"/>
  <c r="AC878" i="10"/>
  <c r="AL878" i="10" s="1"/>
  <c r="AM878" i="10" s="1"/>
  <c r="AC1128" i="10"/>
  <c r="AL1128" i="10" s="1"/>
  <c r="AB1782" i="10"/>
  <c r="AA1723" i="10"/>
  <c r="AA1669" i="10"/>
  <c r="AB1648" i="10"/>
  <c r="AB1252" i="10"/>
  <c r="AA1159" i="10"/>
  <c r="AH978" i="10"/>
  <c r="AB887" i="10"/>
  <c r="AB209" i="10"/>
  <c r="AC278" i="10"/>
  <c r="AJ278" i="10" s="1"/>
  <c r="AC1503" i="10"/>
  <c r="AL1503" i="10" s="1"/>
  <c r="AB46" i="10"/>
  <c r="AA1923" i="10"/>
  <c r="AH1878" i="10"/>
  <c r="AH1803" i="10"/>
  <c r="AB1796" i="10"/>
  <c r="AH1728" i="10"/>
  <c r="AB1591" i="10"/>
  <c r="AB1496" i="10"/>
  <c r="AB1432" i="10"/>
  <c r="AA1397" i="10"/>
  <c r="AB1364" i="10"/>
  <c r="AB1266" i="10"/>
  <c r="AB1224" i="10"/>
  <c r="AB1208" i="10"/>
  <c r="AH1178" i="10"/>
  <c r="AB1083" i="10"/>
  <c r="AB1078" i="10"/>
  <c r="AA1061" i="10"/>
  <c r="AH1028" i="10"/>
  <c r="AA940" i="10"/>
  <c r="AA846" i="10"/>
  <c r="AA710" i="10"/>
  <c r="AB661" i="10"/>
  <c r="A93" i="17"/>
  <c r="AC453" i="10"/>
  <c r="AC1153" i="10"/>
  <c r="AL1153" i="10" s="1"/>
  <c r="AC1253" i="10"/>
  <c r="AL1253" i="10" s="1"/>
  <c r="AC1553" i="10"/>
  <c r="AL1553" i="10" s="1"/>
  <c r="AB39" i="10"/>
  <c r="AB35" i="10"/>
  <c r="AA29" i="10"/>
  <c r="AB319" i="10"/>
  <c r="AB235" i="10"/>
  <c r="AB256" i="10"/>
  <c r="AB233" i="10"/>
  <c r="AB290" i="10"/>
  <c r="AB266" i="10"/>
  <c r="AB286" i="10"/>
  <c r="AB313" i="10"/>
  <c r="AB248" i="10"/>
  <c r="AB294" i="10"/>
  <c r="AB346" i="10"/>
  <c r="AB273" i="10"/>
  <c r="AA250" i="10"/>
  <c r="AB261" i="10"/>
  <c r="AA240" i="10"/>
  <c r="AA230" i="10"/>
  <c r="AB348" i="10"/>
  <c r="AA303" i="10"/>
  <c r="AA293" i="10"/>
  <c r="AB285" i="10"/>
  <c r="AB252" i="10"/>
  <c r="AH228" i="10"/>
  <c r="AH253" i="10"/>
  <c r="AO578" i="10"/>
  <c r="AN578" i="10"/>
  <c r="AP753" i="10"/>
  <c r="AO753" i="10"/>
  <c r="AN803" i="10"/>
  <c r="AM803" i="10"/>
  <c r="AN1603" i="10"/>
  <c r="AO1603" i="10"/>
  <c r="AP1603" i="10"/>
  <c r="AM1603" i="10"/>
  <c r="AN1828" i="10"/>
  <c r="AM1828" i="10"/>
  <c r="AO1828" i="10"/>
  <c r="AP1828" i="10"/>
  <c r="AN903" i="10"/>
  <c r="AP903" i="10"/>
  <c r="AN1178" i="10"/>
  <c r="AP1178" i="10"/>
  <c r="AB1628" i="10"/>
  <c r="AA1628" i="10"/>
  <c r="AA1367" i="10"/>
  <c r="AB1367" i="10"/>
  <c r="AH1153" i="10"/>
  <c r="AA1741" i="10"/>
  <c r="AB2016" i="10"/>
  <c r="AB1984" i="10"/>
  <c r="AA1977" i="10"/>
  <c r="AB1945" i="10"/>
  <c r="AB1916" i="10"/>
  <c r="AB1884" i="10"/>
  <c r="AB1856" i="10"/>
  <c r="AB1850" i="10"/>
  <c r="AA1833" i="10"/>
  <c r="AA1335" i="10"/>
  <c r="AB1335" i="10"/>
  <c r="A27" i="15"/>
  <c r="A68" i="17"/>
  <c r="AA507" i="10"/>
  <c r="AB507" i="10"/>
  <c r="AA1718" i="10"/>
  <c r="AA1943" i="10"/>
  <c r="AA1889" i="10"/>
  <c r="AA1211" i="10"/>
  <c r="AA1590" i="10"/>
  <c r="AA1936" i="10"/>
  <c r="AB2007" i="10"/>
  <c r="AB1937" i="10"/>
  <c r="AH1753" i="10"/>
  <c r="AA1635" i="10"/>
  <c r="AB1635" i="10"/>
  <c r="AA1627" i="10"/>
  <c r="AB1627" i="10"/>
  <c r="AB1597" i="10"/>
  <c r="AA1597" i="10"/>
  <c r="AB1229" i="10"/>
  <c r="AA1057" i="10"/>
  <c r="AB1057" i="10"/>
  <c r="AA1000" i="10"/>
  <c r="AB1000" i="10"/>
  <c r="AB684" i="10"/>
  <c r="AA684" i="10"/>
  <c r="AA555" i="10"/>
  <c r="AB555" i="10"/>
  <c r="AB264" i="10"/>
  <c r="AA264" i="10"/>
  <c r="AA527" i="10"/>
  <c r="AB527" i="10"/>
  <c r="AA1660" i="10"/>
  <c r="AB1660" i="10"/>
  <c r="AA1596" i="10"/>
  <c r="AB1596" i="10"/>
  <c r="AB1069" i="10"/>
  <c r="AA1069" i="10"/>
  <c r="AA191" i="10"/>
  <c r="AB191" i="10"/>
  <c r="AA2000" i="10"/>
  <c r="AB1915" i="10"/>
  <c r="AB1734" i="10"/>
  <c r="AB1686" i="10"/>
  <c r="AA1659" i="10"/>
  <c r="AB1659" i="10"/>
  <c r="AB1179" i="10"/>
  <c r="AA1179" i="10"/>
  <c r="AH278" i="10"/>
  <c r="AB515" i="10"/>
  <c r="AA515" i="10"/>
  <c r="AA37" i="10"/>
  <c r="AB37" i="10"/>
  <c r="AN1453" i="10"/>
  <c r="AB2014" i="10"/>
  <c r="AA1922" i="10"/>
  <c r="AA1899" i="10"/>
  <c r="AB1882" i="10"/>
  <c r="AB1848" i="10"/>
  <c r="AB1651" i="10"/>
  <c r="AA1427" i="10"/>
  <c r="AB1427" i="10"/>
  <c r="AA1191" i="10"/>
  <c r="AB1191" i="10"/>
  <c r="AB652" i="10"/>
  <c r="AA652" i="10"/>
  <c r="AA433" i="10"/>
  <c r="AB433" i="10"/>
  <c r="AB210" i="10"/>
  <c r="AA210" i="10"/>
  <c r="AB410" i="10"/>
  <c r="AA410" i="10"/>
  <c r="AA524" i="10"/>
  <c r="AB524" i="10"/>
  <c r="AB768" i="10"/>
  <c r="AA768" i="10"/>
  <c r="AB1473" i="10"/>
  <c r="AA1473" i="10"/>
  <c r="AA1462" i="10"/>
  <c r="AB1462" i="10"/>
  <c r="AA1237" i="10"/>
  <c r="AB1237" i="10"/>
  <c r="AB1190" i="10"/>
  <c r="AA1190" i="10"/>
  <c r="AA1135" i="10"/>
  <c r="AB1135" i="10"/>
  <c r="AA1033" i="10"/>
  <c r="AB1033" i="10"/>
  <c r="AB899" i="10"/>
  <c r="AA899" i="10"/>
  <c r="AA791" i="10"/>
  <c r="AB791" i="10"/>
  <c r="AA734" i="10"/>
  <c r="AB734" i="10"/>
  <c r="AB674" i="10"/>
  <c r="AA674" i="10"/>
  <c r="AA351" i="10"/>
  <c r="AB351" i="10"/>
  <c r="AA95" i="10"/>
  <c r="AB95" i="10"/>
  <c r="A163" i="17"/>
  <c r="A46" i="15"/>
  <c r="AC1353" i="10"/>
  <c r="AL1353" i="10" s="1"/>
  <c r="AN1353" i="10" s="1"/>
  <c r="AO1453" i="10"/>
  <c r="AA1953" i="10"/>
  <c r="AA1332" i="10"/>
  <c r="AA1629" i="10"/>
  <c r="AA1987" i="10"/>
  <c r="AB1999" i="10"/>
  <c r="AB1847" i="10"/>
  <c r="AA1786" i="10"/>
  <c r="AA1764" i="10"/>
  <c r="AH1703" i="10"/>
  <c r="AA1615" i="10"/>
  <c r="AB1615" i="10"/>
  <c r="AB1562" i="10"/>
  <c r="AA1562" i="10"/>
  <c r="AA1395" i="10"/>
  <c r="AB1342" i="10"/>
  <c r="AB1286" i="10"/>
  <c r="A223" i="17"/>
  <c r="AC1278" i="10"/>
  <c r="AL1278" i="10" s="1"/>
  <c r="AA1932" i="10"/>
  <c r="AA1995" i="10"/>
  <c r="AB2021" i="10"/>
  <c r="AB1980" i="10"/>
  <c r="AA1972" i="10"/>
  <c r="AA1928" i="10"/>
  <c r="AB1920" i="10"/>
  <c r="AB1794" i="10"/>
  <c r="AA1077" i="10"/>
  <c r="AB1077" i="10"/>
  <c r="AB955" i="10"/>
  <c r="AA955" i="10"/>
  <c r="AB867" i="10"/>
  <c r="AA867" i="10"/>
  <c r="AA578" i="10"/>
  <c r="AB578" i="10"/>
  <c r="AB349" i="10"/>
  <c r="AA349" i="10"/>
  <c r="AB112" i="10"/>
  <c r="AA112" i="10"/>
  <c r="AP1878" i="10"/>
  <c r="AA1960" i="10"/>
  <c r="AB1801" i="10"/>
  <c r="AA1966" i="10"/>
  <c r="AA1869" i="10"/>
  <c r="AA1802" i="10"/>
  <c r="AA1727" i="10"/>
  <c r="AA1710" i="10"/>
  <c r="AA1675" i="10"/>
  <c r="AB1675" i="10"/>
  <c r="AB1655" i="10"/>
  <c r="AB1166" i="10"/>
  <c r="AA1166" i="10"/>
  <c r="AA917" i="10"/>
  <c r="AB917" i="10"/>
  <c r="AA837" i="10"/>
  <c r="AB837" i="10"/>
  <c r="AA731" i="10"/>
  <c r="AB731" i="10"/>
  <c r="AA498" i="10"/>
  <c r="AB498" i="10"/>
  <c r="AA296" i="10"/>
  <c r="AB296" i="10"/>
  <c r="AB251" i="10"/>
  <c r="AA251" i="10"/>
  <c r="AB83" i="10"/>
  <c r="AA83" i="10"/>
  <c r="AB271" i="10"/>
  <c r="AA271" i="10"/>
  <c r="AB422" i="10"/>
  <c r="AA422" i="10"/>
  <c r="AA406" i="10"/>
  <c r="AB406" i="10"/>
  <c r="AA764" i="10"/>
  <c r="AB764" i="10"/>
  <c r="AP953" i="10"/>
  <c r="AN1878" i="10"/>
  <c r="AB1988" i="10"/>
  <c r="AA1896" i="10"/>
  <c r="AB1772" i="10"/>
  <c r="AB1750" i="10"/>
  <c r="AB1692" i="10"/>
  <c r="AA1521" i="10"/>
  <c r="AB1521" i="10"/>
  <c r="AB1430" i="10"/>
  <c r="AA1284" i="10"/>
  <c r="AB1284" i="10"/>
  <c r="AA657" i="10"/>
  <c r="AB657" i="10"/>
  <c r="AA1164" i="10"/>
  <c r="AB1164" i="10"/>
  <c r="AB585" i="10"/>
  <c r="AA585" i="10"/>
  <c r="AA183" i="10"/>
  <c r="AB183" i="10"/>
  <c r="AA175" i="10"/>
  <c r="AB175" i="10"/>
  <c r="AA1315" i="10"/>
  <c r="AB1315" i="10"/>
  <c r="AA311" i="10"/>
  <c r="AB311" i="10"/>
  <c r="AA327" i="10"/>
  <c r="AB327" i="10"/>
  <c r="AA2018" i="10"/>
  <c r="AH1903" i="10"/>
  <c r="AH1778" i="10"/>
  <c r="AB1491" i="10"/>
  <c r="AA1491" i="10"/>
  <c r="AA1205" i="10"/>
  <c r="AB1205" i="10"/>
  <c r="AA1143" i="10"/>
  <c r="AB1143" i="10"/>
  <c r="AM1853" i="10"/>
  <c r="AA1886" i="10"/>
  <c r="AH2003" i="10"/>
  <c r="AA1986" i="10"/>
  <c r="AB1970" i="10"/>
  <c r="AA1964" i="10"/>
  <c r="AA1930" i="10"/>
  <c r="AA1926" i="10"/>
  <c r="AA1911" i="10"/>
  <c r="AA1879" i="10"/>
  <c r="AB1835" i="10"/>
  <c r="AB1783" i="10"/>
  <c r="AB1761" i="10"/>
  <c r="AB1729" i="10"/>
  <c r="AB1716" i="10"/>
  <c r="AB1680" i="10"/>
  <c r="AA1408" i="10"/>
  <c r="AB1408" i="10"/>
  <c r="AB1176" i="10"/>
  <c r="AB255" i="10"/>
  <c r="AA255" i="10"/>
  <c r="AA418" i="10"/>
  <c r="AB418" i="10"/>
  <c r="AB536" i="10"/>
  <c r="AA536" i="10"/>
  <c r="AP1853" i="10"/>
  <c r="AA2009" i="10"/>
  <c r="AA1866" i="10"/>
  <c r="AA1858" i="10"/>
  <c r="AB1770" i="10"/>
  <c r="AB1700" i="10"/>
  <c r="AA1700" i="10"/>
  <c r="AA1690" i="10"/>
  <c r="AA1457" i="10"/>
  <c r="AB1419" i="10"/>
  <c r="AA1419" i="10"/>
  <c r="AB980" i="10"/>
  <c r="AA980" i="10"/>
  <c r="AB932" i="10"/>
  <c r="AA932" i="10"/>
  <c r="AA892" i="10"/>
  <c r="AB892" i="10"/>
  <c r="AB742" i="10"/>
  <c r="AA742" i="10"/>
  <c r="AA1542" i="10"/>
  <c r="AB1542" i="10"/>
  <c r="AN1853" i="10"/>
  <c r="AB1100" i="10"/>
  <c r="AA1100" i="10"/>
  <c r="AB572" i="10"/>
  <c r="AA572" i="10"/>
  <c r="AA281" i="10"/>
  <c r="AB281" i="10"/>
  <c r="AA903" i="10"/>
  <c r="AB903" i="10"/>
  <c r="AA619" i="10"/>
  <c r="AB619" i="10"/>
  <c r="AA826" i="10"/>
  <c r="AB826" i="10"/>
  <c r="AH1003" i="10"/>
  <c r="AH853" i="10"/>
  <c r="AC678" i="10"/>
  <c r="AL678" i="10" s="1"/>
  <c r="AP678" i="10" s="1"/>
  <c r="AC1653" i="10"/>
  <c r="AL1653" i="10" s="1"/>
  <c r="AN1653" i="10" s="1"/>
  <c r="AB692" i="10"/>
  <c r="AA666" i="10"/>
  <c r="AA297" i="10"/>
  <c r="AA176" i="10"/>
  <c r="AA96" i="10"/>
  <c r="AA263" i="10"/>
  <c r="AA254" i="10"/>
  <c r="A233" i="17"/>
  <c r="AC528" i="10"/>
  <c r="AL528" i="10" s="1"/>
  <c r="AP528" i="10" s="1"/>
  <c r="AC1578" i="10"/>
  <c r="AL1578" i="10" s="1"/>
  <c r="AB1652" i="10"/>
  <c r="AB1456" i="10"/>
  <c r="AB1425" i="10"/>
  <c r="AA1377" i="10"/>
  <c r="AA1189" i="10"/>
  <c r="AB1141" i="10"/>
  <c r="AB1133" i="10"/>
  <c r="AA1107" i="10"/>
  <c r="AA1068" i="10"/>
  <c r="AB1030" i="10"/>
  <c r="AA974" i="10"/>
  <c r="AA857" i="10"/>
  <c r="AB727" i="10"/>
  <c r="AB569" i="10"/>
  <c r="AA334" i="10"/>
  <c r="AB232" i="10"/>
  <c r="AA201" i="10"/>
  <c r="AB128" i="10"/>
  <c r="AA75" i="10"/>
  <c r="AB65" i="10"/>
  <c r="AA534" i="10"/>
  <c r="A243" i="17"/>
  <c r="AH1478" i="10"/>
  <c r="AB754" i="10"/>
  <c r="AC1803" i="10"/>
  <c r="AL1803" i="10" s="1"/>
  <c r="AM1803" i="10" s="1"/>
  <c r="AB34" i="10"/>
  <c r="AC828" i="10"/>
  <c r="AL828" i="10" s="1"/>
  <c r="AH753" i="10"/>
  <c r="AH1603" i="10"/>
  <c r="AA1551" i="10"/>
  <c r="AA1543" i="10"/>
  <c r="AB1516" i="10"/>
  <c r="AB1495" i="10"/>
  <c r="AA1423" i="10"/>
  <c r="AB1330" i="10"/>
  <c r="AB1233" i="10"/>
  <c r="AB1186" i="10"/>
  <c r="AB1124" i="10"/>
  <c r="AB1088" i="10"/>
  <c r="AA1018" i="10"/>
  <c r="AB855" i="10"/>
  <c r="AA850" i="10"/>
  <c r="AB833" i="10"/>
  <c r="AA729" i="10"/>
  <c r="AB715" i="10"/>
  <c r="AB706" i="10"/>
  <c r="AA647" i="10"/>
  <c r="AA440" i="10"/>
  <c r="AA389" i="10"/>
  <c r="AB278" i="10"/>
  <c r="AB239" i="10"/>
  <c r="AA189" i="10"/>
  <c r="AA132" i="10"/>
  <c r="AA79" i="10"/>
  <c r="AA544" i="10"/>
  <c r="AC1228" i="10"/>
  <c r="AL1228" i="10" s="1"/>
  <c r="AO1228" i="10" s="1"/>
  <c r="AA1486" i="10"/>
  <c r="AB1148" i="10"/>
  <c r="AA1114" i="10"/>
  <c r="AB1080" i="10"/>
  <c r="AB1005" i="10"/>
  <c r="AB929" i="10"/>
  <c r="AA913" i="10"/>
  <c r="AB766" i="10"/>
  <c r="AB739" i="10"/>
  <c r="AA636" i="10"/>
  <c r="AB179" i="10"/>
  <c r="AA140" i="10"/>
  <c r="AC1003" i="10"/>
  <c r="AL1003" i="10" s="1"/>
  <c r="AC1078" i="10"/>
  <c r="AL1078" i="10" s="1"/>
  <c r="AM1078" i="10" s="1"/>
  <c r="AC1378" i="10"/>
  <c r="AL1378" i="10" s="1"/>
  <c r="AM1378" i="10" s="1"/>
  <c r="AA40" i="10"/>
  <c r="AA1609" i="10"/>
  <c r="AB1507" i="10"/>
  <c r="AB1494" i="10"/>
  <c r="AA1475" i="10"/>
  <c r="AB1467" i="10"/>
  <c r="AB1459" i="10"/>
  <c r="AA1421" i="10"/>
  <c r="AB1379" i="10"/>
  <c r="AA1337" i="10"/>
  <c r="AB1232" i="10"/>
  <c r="AA1194" i="10"/>
  <c r="AB1160" i="10"/>
  <c r="AB1137" i="10"/>
  <c r="AB1045" i="10"/>
  <c r="AB1035" i="10"/>
  <c r="AB1004" i="10"/>
  <c r="AB895" i="10"/>
  <c r="AB653" i="10"/>
  <c r="AA635" i="10"/>
  <c r="AB553" i="10"/>
  <c r="AB486" i="10"/>
  <c r="AB478" i="10"/>
  <c r="AC478" i="10" s="1"/>
  <c r="AJ478" i="10" s="1"/>
  <c r="AB337" i="10"/>
  <c r="AB238" i="10"/>
  <c r="AA195" i="10"/>
  <c r="AA1625" i="10"/>
  <c r="AB1601" i="10"/>
  <c r="AB1592" i="10"/>
  <c r="AB1583" i="10"/>
  <c r="AB1576" i="10"/>
  <c r="AB1524" i="10"/>
  <c r="AB1398" i="10"/>
  <c r="AA1372" i="10"/>
  <c r="AB1310" i="10"/>
  <c r="AB1096" i="10"/>
  <c r="AB1027" i="10"/>
  <c r="AH953" i="10"/>
  <c r="AB838" i="10"/>
  <c r="AB787" i="10"/>
  <c r="AB685" i="10"/>
  <c r="AB670" i="10"/>
  <c r="AB502" i="10"/>
  <c r="AB494" i="10"/>
  <c r="AB387" i="10"/>
  <c r="AB380" i="10"/>
  <c r="AA361" i="10"/>
  <c r="AA283" i="10"/>
  <c r="AA84" i="10"/>
  <c r="AA58" i="10"/>
  <c r="AA1289" i="10"/>
  <c r="AB1145" i="10"/>
  <c r="AA1086" i="10"/>
  <c r="AA985" i="10"/>
  <c r="AB945" i="10"/>
  <c r="AB936" i="10"/>
  <c r="AB722" i="10"/>
  <c r="AB696" i="10"/>
  <c r="AB644" i="10"/>
  <c r="AB606" i="10"/>
  <c r="AB573" i="10"/>
  <c r="AB420" i="10"/>
  <c r="AB352" i="10"/>
  <c r="A56" i="15"/>
  <c r="A173" i="17"/>
  <c r="AA48" i="10"/>
  <c r="AC1103" i="10"/>
  <c r="AL1103" i="10" s="1"/>
  <c r="AM1103" i="10" s="1"/>
  <c r="AC1478" i="10"/>
  <c r="AL1478" i="10" s="1"/>
  <c r="AB63" i="10"/>
  <c r="AB59" i="10"/>
  <c r="AH103" i="10"/>
  <c r="A18" i="17"/>
  <c r="AO678" i="10"/>
  <c r="AP878" i="10"/>
  <c r="AN878" i="10"/>
  <c r="AO1653" i="10"/>
  <c r="AP1653" i="10"/>
  <c r="AM1653" i="10"/>
  <c r="AM1753" i="10"/>
  <c r="AN1753" i="10"/>
  <c r="AO1753" i="10"/>
  <c r="AP1753" i="10"/>
  <c r="AP628" i="10"/>
  <c r="AO628" i="10"/>
  <c r="AM628" i="10"/>
  <c r="AN628" i="10"/>
  <c r="AA2003" i="10"/>
  <c r="AB2003" i="10"/>
  <c r="AA1957" i="10"/>
  <c r="AB1957" i="10"/>
  <c r="AA1798" i="10"/>
  <c r="AB1798" i="10"/>
  <c r="AB1454" i="10"/>
  <c r="AA1454" i="10"/>
  <c r="AA1415" i="10"/>
  <c r="AB1415" i="10"/>
  <c r="AB1188" i="10"/>
  <c r="AA1188" i="10"/>
  <c r="AB571" i="10"/>
  <c r="AA571" i="10"/>
  <c r="AA44" i="10"/>
  <c r="AB44" i="10"/>
  <c r="AM1203" i="10"/>
  <c r="AB1895" i="10"/>
  <c r="AA1895" i="10"/>
  <c r="AB1738" i="10"/>
  <c r="AA1738" i="10"/>
  <c r="AB1533" i="10"/>
  <c r="AA1533" i="10"/>
  <c r="AB1147" i="10"/>
  <c r="AA1147" i="10"/>
  <c r="AA938" i="10"/>
  <c r="AB938" i="10"/>
  <c r="AA202" i="10"/>
  <c r="AB202" i="10"/>
  <c r="AO1503" i="10"/>
  <c r="AN1503" i="10"/>
  <c r="AP1503" i="10"/>
  <c r="AM903" i="10"/>
  <c r="AO778" i="10"/>
  <c r="AB2015" i="10"/>
  <c r="AA2015" i="10"/>
  <c r="AB1417" i="10"/>
  <c r="AA1417" i="10"/>
  <c r="AA668" i="10"/>
  <c r="AB668" i="10"/>
  <c r="AA244" i="10"/>
  <c r="AB244" i="10"/>
  <c r="AA531" i="10"/>
  <c r="AB531" i="10"/>
  <c r="A63" i="15"/>
  <c r="A248" i="17"/>
  <c r="AA1039" i="10"/>
  <c r="AB1039" i="10"/>
  <c r="AA1407" i="10"/>
  <c r="AB1407" i="10"/>
  <c r="AN928" i="10"/>
  <c r="AO928" i="10"/>
  <c r="AO803" i="10"/>
  <c r="AM1178" i="10"/>
  <c r="AM578" i="10"/>
  <c r="AK328" i="10"/>
  <c r="AO1878" i="10"/>
  <c r="F383" i="17" s="1"/>
  <c r="AM2003" i="10"/>
  <c r="AB1630" i="10"/>
  <c r="AA1979" i="10"/>
  <c r="AA1333" i="10"/>
  <c r="AN778" i="10"/>
  <c r="AN1928" i="10"/>
  <c r="AP1928" i="10"/>
  <c r="AO978" i="10"/>
  <c r="AM978" i="10"/>
  <c r="AB363" i="10"/>
  <c r="AA638" i="10"/>
  <c r="AB1378" i="10"/>
  <c r="AA1885" i="10"/>
  <c r="AB1885" i="10"/>
  <c r="AA1767" i="10"/>
  <c r="AB1767" i="10"/>
  <c r="AA1740" i="10"/>
  <c r="AB1740" i="10"/>
  <c r="AB1693" i="10"/>
  <c r="AA1693" i="10"/>
  <c r="AB1687" i="10"/>
  <c r="AA1687" i="10"/>
  <c r="AH1653" i="10"/>
  <c r="AA1642" i="10"/>
  <c r="AB1642" i="10"/>
  <c r="AA1536" i="10"/>
  <c r="AB1536" i="10"/>
  <c r="AA1492" i="10"/>
  <c r="AB1492" i="10"/>
  <c r="AB1485" i="10"/>
  <c r="AA1485" i="10"/>
  <c r="AB1357" i="10"/>
  <c r="AA1357" i="10"/>
  <c r="AA1301" i="10"/>
  <c r="AB1301" i="10"/>
  <c r="AA1276" i="10"/>
  <c r="AB1093" i="10"/>
  <c r="AA1093" i="10"/>
  <c r="AB960" i="10"/>
  <c r="AA960" i="10"/>
  <c r="AA896" i="10"/>
  <c r="AB896" i="10"/>
  <c r="AA779" i="10"/>
  <c r="AB779" i="10"/>
  <c r="AB741" i="10"/>
  <c r="AA741" i="10"/>
  <c r="AA732" i="10"/>
  <c r="AB732" i="10"/>
  <c r="AA671" i="10"/>
  <c r="AB671" i="10"/>
  <c r="AA646" i="10"/>
  <c r="AB646" i="10"/>
  <c r="AA598" i="10"/>
  <c r="AB598" i="10"/>
  <c r="AA1831" i="10"/>
  <c r="AB1831" i="10"/>
  <c r="AB1748" i="10"/>
  <c r="AA1748" i="10"/>
  <c r="AB1449" i="10"/>
  <c r="AA1449" i="10"/>
  <c r="AA1411" i="10"/>
  <c r="AB1411" i="10"/>
  <c r="AB1213" i="10"/>
  <c r="AA1213" i="10"/>
  <c r="AA1056" i="10"/>
  <c r="AB1056" i="10"/>
  <c r="AB339" i="10"/>
  <c r="AA339" i="10"/>
  <c r="AA328" i="10"/>
  <c r="AB328" i="10"/>
  <c r="AB1221" i="10"/>
  <c r="AB1554" i="10"/>
  <c r="AP1903" i="10"/>
  <c r="AM1903" i="10"/>
  <c r="AO1903" i="10"/>
  <c r="AA1950" i="10"/>
  <c r="AB1950" i="10"/>
  <c r="AB1931" i="10"/>
  <c r="AA1931" i="10"/>
  <c r="AA1580" i="10"/>
  <c r="AB1580" i="10"/>
  <c r="AH1403" i="10"/>
  <c r="AH1328" i="10"/>
  <c r="AB1152" i="10"/>
  <c r="AA1152" i="10"/>
  <c r="AA593" i="10"/>
  <c r="AB593" i="10"/>
  <c r="AM1028" i="10"/>
  <c r="AP1028" i="10"/>
  <c r="AO1728" i="10"/>
  <c r="AO1778" i="10"/>
  <c r="AP1778" i="10"/>
  <c r="AM703" i="10"/>
  <c r="AO1203" i="10"/>
  <c r="AP2003" i="10"/>
  <c r="AB1453" i="10"/>
  <c r="AA1437" i="10"/>
  <c r="AA1676" i="10"/>
  <c r="AA2026" i="10"/>
  <c r="AA2005" i="10"/>
  <c r="AB2005" i="10"/>
  <c r="AB1959" i="10"/>
  <c r="AA1959" i="10"/>
  <c r="AA1789" i="10"/>
  <c r="AB1789" i="10"/>
  <c r="AA1713" i="10"/>
  <c r="AB1713" i="10"/>
  <c r="AB1658" i="10"/>
  <c r="AA1658" i="10"/>
  <c r="AA1285" i="10"/>
  <c r="AB1285" i="10"/>
  <c r="AB1162" i="10"/>
  <c r="AA1162" i="10"/>
  <c r="AA1136" i="10"/>
  <c r="AB1136" i="10"/>
  <c r="AA713" i="10"/>
  <c r="AB713" i="10"/>
  <c r="AA663" i="10"/>
  <c r="AB663" i="10"/>
  <c r="AB588" i="10"/>
  <c r="AA588" i="10"/>
  <c r="AA774" i="10"/>
  <c r="AB774" i="10"/>
  <c r="AB1120" i="10"/>
  <c r="AA1120" i="10"/>
  <c r="AA1825" i="10"/>
  <c r="AB1825" i="10"/>
  <c r="AP703" i="10"/>
  <c r="AO953" i="10"/>
  <c r="F198" i="17" s="1"/>
  <c r="AN703" i="10"/>
  <c r="AP803" i="10"/>
  <c r="AO903" i="10"/>
  <c r="AO1178" i="10"/>
  <c r="AP578" i="10"/>
  <c r="AJ328" i="10"/>
  <c r="AN2003" i="10"/>
  <c r="AB299" i="10"/>
  <c r="AB1634" i="10"/>
  <c r="AB289" i="10"/>
  <c r="AB1548" i="10"/>
  <c r="AA1954" i="10"/>
  <c r="AM753" i="10"/>
  <c r="F218" i="17"/>
  <c r="AB642" i="10"/>
  <c r="AA1701" i="10"/>
  <c r="AB2027" i="10"/>
  <c r="AA2027" i="10"/>
  <c r="AA2017" i="10"/>
  <c r="AB2017" i="10"/>
  <c r="AA2001" i="10"/>
  <c r="AB2001" i="10"/>
  <c r="AB1998" i="10"/>
  <c r="AA1996" i="10"/>
  <c r="AA1978" i="10"/>
  <c r="AB1978" i="10"/>
  <c r="AB1961" i="10"/>
  <c r="AA1955" i="10"/>
  <c r="AB1955" i="10"/>
  <c r="AA1874" i="10"/>
  <c r="AB1874" i="10"/>
  <c r="AB1839" i="10"/>
  <c r="AA1837" i="10"/>
  <c r="AA1679" i="10"/>
  <c r="AB1679" i="10"/>
  <c r="AA1671" i="10"/>
  <c r="AB1671" i="10"/>
  <c r="AB1662" i="10"/>
  <c r="AB1650" i="10"/>
  <c r="AA1650" i="10"/>
  <c r="AA1647" i="10"/>
  <c r="AA1566" i="10"/>
  <c r="AB1566" i="10"/>
  <c r="AB1480" i="10"/>
  <c r="AA1480" i="10"/>
  <c r="AB1478" i="10"/>
  <c r="AB1422" i="10"/>
  <c r="AA1422" i="10"/>
  <c r="AB1321" i="10"/>
  <c r="AA1321" i="10"/>
  <c r="AB1287" i="10"/>
  <c r="AA1287" i="10"/>
  <c r="AB1280" i="10"/>
  <c r="AA1280" i="10"/>
  <c r="AA1206" i="10"/>
  <c r="AB1206" i="10"/>
  <c r="AA1193" i="10"/>
  <c r="AB1193" i="10"/>
  <c r="AA1173" i="10"/>
  <c r="AB1173" i="10"/>
  <c r="AB1125" i="10"/>
  <c r="AA1125" i="10"/>
  <c r="AB749" i="10"/>
  <c r="AA749" i="10"/>
  <c r="AB688" i="10"/>
  <c r="AA688" i="10"/>
  <c r="AA1989" i="10"/>
  <c r="AB1989" i="10"/>
  <c r="AA1973" i="10"/>
  <c r="AB1973" i="10"/>
  <c r="AA1845" i="10"/>
  <c r="AB1845" i="10"/>
  <c r="AB1721" i="10"/>
  <c r="AA1721" i="10"/>
  <c r="AB1705" i="10"/>
  <c r="AA1705" i="10"/>
  <c r="AB1681" i="10"/>
  <c r="AA1681" i="10"/>
  <c r="AA1577" i="10"/>
  <c r="AB1577" i="10"/>
  <c r="AB1558" i="10"/>
  <c r="AA1558" i="10"/>
  <c r="AB1347" i="10"/>
  <c r="AA1347" i="10"/>
  <c r="AA1195" i="10"/>
  <c r="AB1195" i="10"/>
  <c r="AB1116" i="10"/>
  <c r="AA1116" i="10"/>
  <c r="AB1060" i="10"/>
  <c r="AA1060" i="10"/>
  <c r="AO1403" i="10"/>
  <c r="AM1403" i="10"/>
  <c r="AN1403" i="10"/>
  <c r="AP778" i="10"/>
  <c r="AB1883" i="10"/>
  <c r="AA1883" i="10"/>
  <c r="AB1354" i="10"/>
  <c r="AA1354" i="10"/>
  <c r="AB1261" i="10"/>
  <c r="AA1261" i="10"/>
  <c r="AA354" i="10"/>
  <c r="AB354" i="10"/>
  <c r="AA282" i="10"/>
  <c r="AB282" i="10"/>
  <c r="AA221" i="10"/>
  <c r="AB221" i="10"/>
  <c r="AN1103" i="10"/>
  <c r="AP1103" i="10"/>
  <c r="AO1803" i="10"/>
  <c r="AN753" i="10"/>
  <c r="AA1130" i="10"/>
  <c r="AB1872" i="10"/>
  <c r="AA1872" i="10"/>
  <c r="AB1730" i="10"/>
  <c r="AA1730" i="10"/>
  <c r="AB1684" i="10"/>
  <c r="AA1684" i="10"/>
  <c r="AA1338" i="10"/>
  <c r="AB1338" i="10"/>
  <c r="AB1177" i="10"/>
  <c r="AA1177" i="10"/>
  <c r="AB1146" i="10"/>
  <c r="AA1146" i="10"/>
  <c r="AA844" i="10"/>
  <c r="AB844" i="10"/>
  <c r="AB1938" i="10"/>
  <c r="AA1982" i="10"/>
  <c r="AA1470" i="10"/>
  <c r="AB1613" i="10"/>
  <c r="AO1928" i="10"/>
  <c r="AP978" i="10"/>
  <c r="AL428" i="10"/>
  <c r="AP1953" i="10"/>
  <c r="AO1953" i="10"/>
  <c r="AN1953" i="10"/>
  <c r="AM1503" i="10"/>
  <c r="AN1778" i="10"/>
  <c r="AB870" i="10"/>
  <c r="AA1074" i="10"/>
  <c r="AA1602" i="10"/>
  <c r="AA1947" i="10"/>
  <c r="AA1935" i="10"/>
  <c r="AA1927" i="10"/>
  <c r="AB1927" i="10"/>
  <c r="AB1924" i="10"/>
  <c r="AA1910" i="10"/>
  <c r="AB1910" i="10"/>
  <c r="AB1902" i="10"/>
  <c r="AB1888" i="10"/>
  <c r="AA1888" i="10"/>
  <c r="AB1864" i="10"/>
  <c r="AA1864" i="10"/>
  <c r="AB1769" i="10"/>
  <c r="AA1755" i="10"/>
  <c r="AB1742" i="10"/>
  <c r="AB1735" i="10"/>
  <c r="AA1735" i="10"/>
  <c r="AB1717" i="10"/>
  <c r="AA1698" i="10"/>
  <c r="AA1670" i="10"/>
  <c r="AB1667" i="10"/>
  <c r="AB1649" i="10"/>
  <c r="AB1610" i="10"/>
  <c r="AA1610" i="10"/>
  <c r="AB1607" i="10"/>
  <c r="AB1604" i="10"/>
  <c r="AB1565" i="10"/>
  <c r="AB1506" i="10"/>
  <c r="AA1506" i="10"/>
  <c r="AB1479" i="10"/>
  <c r="AA1450" i="10"/>
  <c r="AB1450" i="10"/>
  <c r="AB1202" i="10"/>
  <c r="AB1131" i="10"/>
  <c r="AB805" i="10"/>
  <c r="AA1948" i="10"/>
  <c r="AB1852" i="10"/>
  <c r="AB1780" i="10"/>
  <c r="AA1682" i="10"/>
  <c r="AA1677" i="10"/>
  <c r="AB1640" i="10"/>
  <c r="AA1623" i="10"/>
  <c r="AA1581" i="10"/>
  <c r="AA1564" i="10"/>
  <c r="AA1561" i="10"/>
  <c r="AB1534" i="10"/>
  <c r="AA1490" i="10"/>
  <c r="AB1484" i="10"/>
  <c r="AB1474" i="10"/>
  <c r="AA1455" i="10"/>
  <c r="AB1435" i="10"/>
  <c r="AB1391" i="10"/>
  <c r="AB1383" i="10"/>
  <c r="AA1383" i="10"/>
  <c r="AA1258" i="10"/>
  <c r="AB1258" i="10"/>
  <c r="AB1247" i="10"/>
  <c r="AA1247" i="10"/>
  <c r="AB1216" i="10"/>
  <c r="AA1216" i="10"/>
  <c r="AA1187" i="10"/>
  <c r="AA1149" i="10"/>
  <c r="AB1098" i="10"/>
  <c r="AA1072" i="10"/>
  <c r="AA1031" i="10"/>
  <c r="AB918" i="10"/>
  <c r="AA918" i="10"/>
  <c r="AB852" i="10"/>
  <c r="AH828" i="10"/>
  <c r="AA795" i="10"/>
  <c r="AB795" i="10"/>
  <c r="AA782" i="10"/>
  <c r="AB782" i="10"/>
  <c r="AB704" i="10"/>
  <c r="AA704" i="10"/>
  <c r="AB680" i="10"/>
  <c r="AA564" i="10"/>
  <c r="AB564" i="10"/>
  <c r="AB374" i="10"/>
  <c r="AA374" i="10"/>
  <c r="AA1420" i="10"/>
  <c r="AB1420" i="10"/>
  <c r="AA1343" i="10"/>
  <c r="AB1343" i="10"/>
  <c r="AA1298" i="10"/>
  <c r="AB1298" i="10"/>
  <c r="AA1282" i="10"/>
  <c r="AB1282" i="10"/>
  <c r="AA1175" i="10"/>
  <c r="AB1175" i="10"/>
  <c r="AB1034" i="10"/>
  <c r="AA1034" i="10"/>
  <c r="AA1026" i="10"/>
  <c r="AB1026" i="10"/>
  <c r="AB1008" i="10"/>
  <c r="AA1008" i="10"/>
  <c r="AA708" i="10"/>
  <c r="AB708" i="10"/>
  <c r="AB617" i="10"/>
  <c r="AA617" i="10"/>
  <c r="AB568" i="10"/>
  <c r="AA568" i="10"/>
  <c r="AH1453" i="10"/>
  <c r="AA1386" i="10"/>
  <c r="AB1386" i="10"/>
  <c r="AH1378" i="10"/>
  <c r="AA1249" i="10"/>
  <c r="AB1249" i="10"/>
  <c r="AA1218" i="10"/>
  <c r="AB1218" i="10"/>
  <c r="AA1049" i="10"/>
  <c r="AB1049" i="10"/>
  <c r="AB941" i="10"/>
  <c r="AA941" i="10"/>
  <c r="AA921" i="10"/>
  <c r="AB921" i="10"/>
  <c r="AB724" i="10"/>
  <c r="AA724" i="10"/>
  <c r="AA632" i="10"/>
  <c r="AB632" i="10"/>
  <c r="AB1139" i="10"/>
  <c r="AA1132" i="10"/>
  <c r="AA1105" i="10"/>
  <c r="AA1094" i="10"/>
  <c r="AB1090" i="10"/>
  <c r="AA1079" i="10"/>
  <c r="AH1078" i="10"/>
  <c r="AA952" i="10"/>
  <c r="AA868" i="10"/>
  <c r="AB859" i="10"/>
  <c r="AA859" i="10"/>
  <c r="AA841" i="10"/>
  <c r="AB841" i="10"/>
  <c r="AB794" i="10"/>
  <c r="AA719" i="10"/>
  <c r="AB719" i="10"/>
  <c r="AB658" i="10"/>
  <c r="AA658" i="10"/>
  <c r="AB648" i="10"/>
  <c r="AA590" i="10"/>
  <c r="AA560" i="10"/>
  <c r="AB560" i="10"/>
  <c r="AA556" i="10"/>
  <c r="AB490" i="10"/>
  <c r="AA373" i="10"/>
  <c r="AB362" i="10"/>
  <c r="AA362" i="10"/>
  <c r="AB1053" i="10"/>
  <c r="AA1053" i="10"/>
  <c r="AB1019" i="10"/>
  <c r="AA1019" i="10"/>
  <c r="AB888" i="10"/>
  <c r="AA888" i="10"/>
  <c r="AA798" i="10"/>
  <c r="AB798" i="10"/>
  <c r="AA786" i="10"/>
  <c r="AB786" i="10"/>
  <c r="AA669" i="10"/>
  <c r="AB669" i="10"/>
  <c r="AB565" i="10"/>
  <c r="AA565" i="10"/>
  <c r="AB926" i="10"/>
  <c r="AA926" i="10"/>
  <c r="AB864" i="10"/>
  <c r="AA864" i="10"/>
  <c r="AB730" i="10"/>
  <c r="AA730" i="10"/>
  <c r="AB711" i="10"/>
  <c r="AA711" i="10"/>
  <c r="AH703" i="10"/>
  <c r="AA639" i="10"/>
  <c r="AB639" i="10"/>
  <c r="AH603" i="10"/>
  <c r="AA582" i="10"/>
  <c r="AB582" i="10"/>
  <c r="AB802" i="10"/>
  <c r="AB726" i="10"/>
  <c r="AA714" i="10"/>
  <c r="AA700" i="10"/>
  <c r="AA689" i="10"/>
  <c r="AA640" i="10"/>
  <c r="AA372" i="10"/>
  <c r="AB372" i="10"/>
  <c r="AA243" i="10"/>
  <c r="AB243" i="10"/>
  <c r="AA190" i="10"/>
  <c r="AB190" i="10"/>
  <c r="AA426" i="10"/>
  <c r="AB426" i="10"/>
  <c r="AA417" i="10"/>
  <c r="AB417" i="10"/>
  <c r="AA408" i="10"/>
  <c r="AB408" i="10"/>
  <c r="AC503" i="10"/>
  <c r="AL503" i="10" s="1"/>
  <c r="AC653" i="10"/>
  <c r="AL653" i="10" s="1"/>
  <c r="AC853" i="10"/>
  <c r="AL853" i="10" s="1"/>
  <c r="AA360" i="10"/>
  <c r="AB360" i="10"/>
  <c r="AA280" i="10"/>
  <c r="AB280" i="10"/>
  <c r="AB242" i="10"/>
  <c r="AA242" i="10"/>
  <c r="AA205" i="10"/>
  <c r="AB205" i="10"/>
  <c r="AH328" i="10"/>
  <c r="AB279" i="10"/>
  <c r="AA279" i="10"/>
  <c r="AB61" i="10"/>
  <c r="AA61" i="10"/>
  <c r="AC1328" i="10"/>
  <c r="AL1328" i="10" s="1"/>
  <c r="AC1528" i="10"/>
  <c r="AL1528" i="10" s="1"/>
  <c r="AC1703" i="10"/>
  <c r="AL1703" i="10" s="1"/>
  <c r="AH303" i="10"/>
  <c r="AA291" i="10"/>
  <c r="AB291" i="10"/>
  <c r="AA231" i="10"/>
  <c r="AB231" i="10"/>
  <c r="AA76" i="10"/>
  <c r="AB76" i="10"/>
  <c r="A288" i="17"/>
  <c r="A71" i="15"/>
  <c r="AC603" i="10"/>
  <c r="AL603" i="10" s="1"/>
  <c r="AC1303" i="10"/>
  <c r="AL1303" i="10" s="1"/>
  <c r="AC1678" i="10"/>
  <c r="AL1678" i="10" s="1"/>
  <c r="AC1978" i="10"/>
  <c r="AL1978" i="10" s="1"/>
  <c r="AB31" i="10"/>
  <c r="AA31" i="10"/>
  <c r="AA64" i="10"/>
  <c r="AB64" i="10"/>
  <c r="AB275" i="10"/>
  <c r="AA275" i="10"/>
  <c r="A268" i="17"/>
  <c r="A67" i="15"/>
  <c r="AB414" i="10"/>
  <c r="AB220" i="10"/>
  <c r="AA220" i="10"/>
  <c r="AB212" i="10"/>
  <c r="AA212" i="10"/>
  <c r="AC553" i="10"/>
  <c r="AL553" i="10" s="1"/>
  <c r="AC1428" i="10"/>
  <c r="AL1428" i="10" s="1"/>
  <c r="AC1628" i="10"/>
  <c r="AL1628" i="10" s="1"/>
  <c r="AB52" i="10"/>
  <c r="AA47" i="10"/>
  <c r="AB206" i="10"/>
  <c r="AH28" i="10"/>
  <c r="AA549" i="10"/>
  <c r="AB50" i="10"/>
  <c r="AA42" i="10"/>
  <c r="A25" i="15"/>
  <c r="A19" i="15"/>
  <c r="A38" i="17"/>
  <c r="A138" i="17"/>
  <c r="A218" i="17"/>
  <c r="A59" i="15"/>
  <c r="A403" i="17"/>
  <c r="B123" i="17"/>
  <c r="A373" i="17"/>
  <c r="A338" i="17"/>
  <c r="A193" i="17"/>
  <c r="A78" i="15"/>
  <c r="A88" i="17"/>
  <c r="A39" i="15"/>
  <c r="A158" i="17"/>
  <c r="A35" i="15"/>
  <c r="A63" i="17"/>
  <c r="A123" i="17"/>
  <c r="A353" i="17"/>
  <c r="K26" i="15"/>
  <c r="A313" i="17"/>
  <c r="A80" i="15"/>
  <c r="A82" i="15"/>
  <c r="A383" i="17"/>
  <c r="A263" i="17"/>
  <c r="A48" i="17"/>
  <c r="A308" i="17"/>
  <c r="A68" i="15"/>
  <c r="A30" i="15"/>
  <c r="AO1103" i="10" l="1"/>
  <c r="AO878" i="10"/>
  <c r="F378" i="17"/>
  <c r="AK453" i="10"/>
  <c r="AL453" i="10" s="1"/>
  <c r="AK478" i="10"/>
  <c r="AL478" i="10" s="1"/>
  <c r="F153" i="17"/>
  <c r="AC378" i="10"/>
  <c r="AJ378" i="10" s="1"/>
  <c r="AP1728" i="10"/>
  <c r="AC153" i="10"/>
  <c r="AJ153" i="10" s="1"/>
  <c r="AM1553" i="10"/>
  <c r="AO1553" i="10"/>
  <c r="AP1553" i="10"/>
  <c r="AN1553" i="10"/>
  <c r="AN1728" i="10"/>
  <c r="AC128" i="10"/>
  <c r="AJ128" i="10" s="1"/>
  <c r="AP1253" i="10"/>
  <c r="AN1253" i="10"/>
  <c r="AO1253" i="10"/>
  <c r="AM1253" i="10"/>
  <c r="AO1353" i="10"/>
  <c r="AP1153" i="10"/>
  <c r="AO1153" i="10"/>
  <c r="AM1153" i="10"/>
  <c r="AN1153" i="10"/>
  <c r="AC403" i="10"/>
  <c r="AJ403" i="10" s="1"/>
  <c r="AP1353" i="10"/>
  <c r="F393" i="17"/>
  <c r="AN678" i="10"/>
  <c r="F143" i="17" s="1"/>
  <c r="F168" i="17"/>
  <c r="AN1128" i="10"/>
  <c r="AP1128" i="10"/>
  <c r="AM1128" i="10"/>
  <c r="AO1128" i="10"/>
  <c r="AM928" i="10"/>
  <c r="F193" i="17" s="1"/>
  <c r="AM678" i="10"/>
  <c r="AM1353" i="10"/>
  <c r="AC303" i="10"/>
  <c r="AK303" i="10" s="1"/>
  <c r="AC103" i="10"/>
  <c r="AJ103" i="10" s="1"/>
  <c r="AC203" i="10"/>
  <c r="AK203" i="10" s="1"/>
  <c r="AK278" i="10"/>
  <c r="AL278" i="10" s="1"/>
  <c r="AO278" i="10" s="1"/>
  <c r="AN1028" i="10"/>
  <c r="AO1028" i="10"/>
  <c r="AC253" i="10"/>
  <c r="AK253" i="10" s="1"/>
  <c r="AN1078" i="10"/>
  <c r="AL328" i="10"/>
  <c r="AO328" i="10" s="1"/>
  <c r="AM528" i="10"/>
  <c r="AO528" i="10"/>
  <c r="F373" i="17"/>
  <c r="AP1378" i="10"/>
  <c r="F133" i="17"/>
  <c r="AN528" i="10"/>
  <c r="AM1578" i="10"/>
  <c r="AN1578" i="10"/>
  <c r="AP1578" i="10"/>
  <c r="AO1578" i="10"/>
  <c r="AC178" i="10"/>
  <c r="AK178" i="10" s="1"/>
  <c r="F398" i="17"/>
  <c r="F243" i="17"/>
  <c r="F328" i="17"/>
  <c r="AN1228" i="10"/>
  <c r="AO1378" i="10"/>
  <c r="AM1478" i="10"/>
  <c r="AN1478" i="10"/>
  <c r="AO1478" i="10"/>
  <c r="AP1478" i="10"/>
  <c r="AM1228" i="10"/>
  <c r="AN1378" i="10"/>
  <c r="F283" i="17" s="1"/>
  <c r="AM828" i="10"/>
  <c r="AN828" i="10"/>
  <c r="AO828" i="10"/>
  <c r="AP828" i="10"/>
  <c r="F158" i="17"/>
  <c r="AP1228" i="10"/>
  <c r="F163" i="17"/>
  <c r="AN1803" i="10"/>
  <c r="AP1803" i="10"/>
  <c r="AM1278" i="10"/>
  <c r="AN1278" i="10"/>
  <c r="AO1278" i="10"/>
  <c r="AP1278" i="10"/>
  <c r="AP1078" i="10"/>
  <c r="AO1078" i="10"/>
  <c r="AC78" i="10"/>
  <c r="F363" i="17"/>
  <c r="AP1003" i="10"/>
  <c r="AN1003" i="10"/>
  <c r="AO1003" i="10"/>
  <c r="AM1003" i="10"/>
  <c r="F298" i="17"/>
  <c r="AM1978" i="10"/>
  <c r="AN1978" i="10"/>
  <c r="AP1978" i="10"/>
  <c r="AO1978" i="10"/>
  <c r="AP853" i="10"/>
  <c r="AN853" i="10"/>
  <c r="AO853" i="10"/>
  <c r="AM853" i="10"/>
  <c r="F288" i="17"/>
  <c r="F213" i="17"/>
  <c r="F203" i="17"/>
  <c r="F123" i="17"/>
  <c r="F188" i="17"/>
  <c r="AO1703" i="10"/>
  <c r="AP1703" i="10"/>
  <c r="AM1703" i="10"/>
  <c r="F348" i="17" s="1"/>
  <c r="AN1703" i="10"/>
  <c r="AP1678" i="10"/>
  <c r="AM1678" i="10"/>
  <c r="AN1678" i="10"/>
  <c r="AO1678" i="10"/>
  <c r="AM1628" i="10"/>
  <c r="AN1628" i="10"/>
  <c r="AO1628" i="10"/>
  <c r="AP1628" i="10"/>
  <c r="AO1303" i="10"/>
  <c r="AP1303" i="10"/>
  <c r="AM1303" i="10"/>
  <c r="AN1303" i="10"/>
  <c r="AO1528" i="10"/>
  <c r="AP1528" i="10"/>
  <c r="AM1528" i="10"/>
  <c r="AN1528" i="10"/>
  <c r="AP503" i="10"/>
  <c r="AM503" i="10"/>
  <c r="AO503" i="10"/>
  <c r="AN503" i="10"/>
  <c r="AM428" i="10"/>
  <c r="AN428" i="10"/>
  <c r="AP428" i="10"/>
  <c r="AO428" i="10"/>
  <c r="F388" i="17"/>
  <c r="F358" i="17"/>
  <c r="F183" i="17"/>
  <c r="AC228" i="10"/>
  <c r="AP1328" i="10"/>
  <c r="AO1328" i="10"/>
  <c r="AM1328" i="10"/>
  <c r="AN1328" i="10"/>
  <c r="F228" i="17"/>
  <c r="AC353" i="10"/>
  <c r="F148" i="17"/>
  <c r="F408" i="17"/>
  <c r="F338" i="17"/>
  <c r="AP653" i="10"/>
  <c r="AM653" i="10"/>
  <c r="AO653" i="10"/>
  <c r="AN653" i="10"/>
  <c r="AP1428" i="10"/>
  <c r="AM1428" i="10"/>
  <c r="AN1428" i="10"/>
  <c r="AO1428" i="10"/>
  <c r="AO603" i="10"/>
  <c r="AN603" i="10"/>
  <c r="AP603" i="10"/>
  <c r="AM603" i="10"/>
  <c r="AP553" i="10"/>
  <c r="AM553" i="10"/>
  <c r="AO553" i="10"/>
  <c r="AN553" i="10"/>
  <c r="AA27" i="10"/>
  <c r="AC28" i="10"/>
  <c r="AC53" i="10"/>
  <c r="F308" i="17"/>
  <c r="F248" i="17"/>
  <c r="AN453" i="10" l="1"/>
  <c r="AM453" i="10"/>
  <c r="AO453" i="10"/>
  <c r="AP328" i="10"/>
  <c r="AJ203" i="10"/>
  <c r="AM328" i="10"/>
  <c r="AK153" i="10"/>
  <c r="AL153" i="10" s="1"/>
  <c r="AM153" i="10" s="1"/>
  <c r="F278" i="17"/>
  <c r="AK378" i="10"/>
  <c r="AL378" i="10" s="1"/>
  <c r="AK103" i="10"/>
  <c r="AK128" i="10"/>
  <c r="AP453" i="10"/>
  <c r="AO478" i="10"/>
  <c r="AM478" i="10"/>
  <c r="AP478" i="10"/>
  <c r="AN478" i="10"/>
  <c r="AO153" i="10"/>
  <c r="F253" i="17"/>
  <c r="AJ178" i="10"/>
  <c r="AL178" i="10" s="1"/>
  <c r="AO178" i="10" s="1"/>
  <c r="AK403" i="10"/>
  <c r="AL403" i="10" s="1"/>
  <c r="F353" i="17"/>
  <c r="F268" i="17"/>
  <c r="AJ253" i="10"/>
  <c r="AL253" i="10" s="1"/>
  <c r="F258" i="17"/>
  <c r="AP278" i="10"/>
  <c r="AN278" i="10"/>
  <c r="AN328" i="10"/>
  <c r="F73" i="17" s="1"/>
  <c r="AM278" i="10"/>
  <c r="F63" i="17" s="1"/>
  <c r="AN153" i="10"/>
  <c r="F223" i="17"/>
  <c r="AJ303" i="10"/>
  <c r="AL303" i="10" s="1"/>
  <c r="F233" i="17"/>
  <c r="F238" i="17"/>
  <c r="AP153" i="10"/>
  <c r="F208" i="17"/>
  <c r="F318" i="17"/>
  <c r="F368" i="17"/>
  <c r="F403" i="17"/>
  <c r="F263" i="17"/>
  <c r="F303" i="17"/>
  <c r="F113" i="17"/>
  <c r="F273" i="17"/>
  <c r="F333" i="17"/>
  <c r="AL103" i="10"/>
  <c r="AL203" i="10"/>
  <c r="AP203" i="10" s="1"/>
  <c r="F173" i="17"/>
  <c r="AK78" i="10"/>
  <c r="AJ78" i="10"/>
  <c r="AL128" i="10"/>
  <c r="F323" i="17"/>
  <c r="F118" i="17"/>
  <c r="F138" i="17"/>
  <c r="F93" i="17"/>
  <c r="F313" i="17"/>
  <c r="AN378" i="10"/>
  <c r="AP378" i="10"/>
  <c r="AO378" i="10"/>
  <c r="AK53" i="10"/>
  <c r="AJ53" i="10"/>
  <c r="F343" i="17"/>
  <c r="F293" i="17"/>
  <c r="AK28" i="10"/>
  <c r="AJ28" i="10"/>
  <c r="F128" i="17"/>
  <c r="AM378" i="10"/>
  <c r="AK353" i="10"/>
  <c r="AJ353" i="10"/>
  <c r="AK228" i="10"/>
  <c r="AJ228" i="10"/>
  <c r="F108" i="17"/>
  <c r="F178" i="17"/>
  <c r="F98" i="17" l="1"/>
  <c r="F38" i="17"/>
  <c r="AL78" i="10"/>
  <c r="AO203" i="10"/>
  <c r="AP178" i="10"/>
  <c r="AN203" i="10"/>
  <c r="AN178" i="10"/>
  <c r="AM178" i="10"/>
  <c r="AM203" i="10"/>
  <c r="F48" i="17" s="1"/>
  <c r="F103" i="17"/>
  <c r="AO253" i="10"/>
  <c r="AM253" i="10"/>
  <c r="AP403" i="10"/>
  <c r="AN403" i="10"/>
  <c r="AO403" i="10"/>
  <c r="AM403" i="10"/>
  <c r="F88" i="17" s="1"/>
  <c r="AM303" i="10"/>
  <c r="AO303" i="10"/>
  <c r="AP303" i="10"/>
  <c r="AN303" i="10"/>
  <c r="AN253" i="10"/>
  <c r="AP253" i="10"/>
  <c r="AL228" i="10"/>
  <c r="AM228" i="10" s="1"/>
  <c r="AL353" i="10"/>
  <c r="AM353" i="10" s="1"/>
  <c r="AO78" i="10"/>
  <c r="AP78" i="10"/>
  <c r="AM78" i="10"/>
  <c r="AN78" i="10"/>
  <c r="AL28" i="10"/>
  <c r="AN28" i="10" s="1"/>
  <c r="AM128" i="10"/>
  <c r="AO128" i="10"/>
  <c r="AN128" i="10"/>
  <c r="AP128" i="10"/>
  <c r="AM103" i="10"/>
  <c r="AO103" i="10"/>
  <c r="AP103" i="10"/>
  <c r="AN103" i="10"/>
  <c r="AL53" i="10"/>
  <c r="AN53" i="10" s="1"/>
  <c r="F83" i="17"/>
  <c r="F43" i="17"/>
  <c r="AP28" i="10" l="1"/>
  <c r="AO28" i="10"/>
  <c r="F68" i="17"/>
  <c r="F58" i="17"/>
  <c r="AM28" i="10"/>
  <c r="F13" i="17" s="1"/>
  <c r="AO228" i="10"/>
  <c r="AP228" i="10"/>
  <c r="AN228" i="10"/>
  <c r="F53" i="17" s="1"/>
  <c r="AN353" i="10"/>
  <c r="AO353" i="10"/>
  <c r="AP353" i="10"/>
  <c r="F28" i="17"/>
  <c r="F33" i="17"/>
  <c r="AP53" i="10"/>
  <c r="AM53" i="10"/>
  <c r="AO53" i="10"/>
  <c r="F23" i="17"/>
  <c r="F18" i="17" l="1"/>
  <c r="F78"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D15" authorId="0" shapeId="0" xr:uid="{00000000-0006-0000-0000-000001000000}">
      <text>
        <r>
          <rPr>
            <b/>
            <sz val="8"/>
            <color indexed="16"/>
            <rFont val="Tahoma"/>
            <family val="2"/>
          </rPr>
          <t>Registrar el Año</t>
        </r>
        <r>
          <rPr>
            <b/>
            <sz val="8"/>
            <color indexed="81"/>
            <rFont val="Tahoma"/>
            <family val="2"/>
          </rPr>
          <t>, al que correspondan los Riesgos a registrar en la Matriz.
&gt;</t>
        </r>
        <r>
          <rPr>
            <b/>
            <sz val="8"/>
            <color indexed="12"/>
            <rFont val="Tahoma"/>
            <family val="2"/>
          </rPr>
          <t>Cuatro Dígitos</t>
        </r>
        <r>
          <rPr>
            <b/>
            <sz val="8"/>
            <color indexed="81"/>
            <rFont val="Tahoma"/>
            <family val="2"/>
          </rPr>
          <t>&lt;</t>
        </r>
      </text>
    </comment>
    <comment ref="G18" authorId="0" shapeId="0" xr:uid="{00000000-0006-0000-0000-000002000000}">
      <text>
        <r>
          <rPr>
            <b/>
            <sz val="8"/>
            <color indexed="81"/>
            <rFont val="Tahoma"/>
            <family val="2"/>
          </rPr>
          <t xml:space="preserve">Registrar el </t>
        </r>
        <r>
          <rPr>
            <b/>
            <sz val="8"/>
            <color indexed="16"/>
            <rFont val="Tahoma"/>
            <family val="2"/>
          </rPr>
          <t>Nombre y Apellidos</t>
        </r>
        <r>
          <rPr>
            <b/>
            <sz val="8"/>
            <color indexed="81"/>
            <rFont val="Tahoma"/>
            <family val="2"/>
          </rPr>
          <t xml:space="preserve"> del Titular de la Institución.</t>
        </r>
      </text>
    </comment>
    <comment ref="G20" authorId="0" shapeId="0" xr:uid="{00000000-0006-0000-0000-000003000000}">
      <text>
        <r>
          <rPr>
            <b/>
            <sz val="8"/>
            <color indexed="81"/>
            <rFont val="Tahoma"/>
            <family val="2"/>
          </rPr>
          <t xml:space="preserve">Registrar el </t>
        </r>
        <r>
          <rPr>
            <b/>
            <sz val="8"/>
            <color indexed="16"/>
            <rFont val="Tahoma"/>
            <family val="2"/>
          </rPr>
          <t>Nombre y Apellidos</t>
        </r>
        <r>
          <rPr>
            <b/>
            <sz val="8"/>
            <color indexed="81"/>
            <rFont val="Tahoma"/>
            <family val="2"/>
          </rPr>
          <t xml:space="preserve"> del Coordinador de Control Interno, designado por el Titular de la Institución.</t>
        </r>
      </text>
    </comment>
    <comment ref="G22" authorId="0" shapeId="0" xr:uid="{00000000-0006-0000-0000-000004000000}">
      <text>
        <r>
          <rPr>
            <b/>
            <sz val="8"/>
            <color indexed="81"/>
            <rFont val="Tahoma"/>
            <family val="2"/>
          </rPr>
          <t>Registrar el N</t>
        </r>
        <r>
          <rPr>
            <b/>
            <sz val="8"/>
            <color indexed="16"/>
            <rFont val="Tahoma"/>
            <family val="2"/>
          </rPr>
          <t>ombre y Apellidos</t>
        </r>
        <r>
          <rPr>
            <b/>
            <sz val="8"/>
            <color indexed="81"/>
            <rFont val="Tahoma"/>
            <family val="2"/>
          </rPr>
          <t xml:space="preserve"> del Enlace de ARI,  designado por el Titular de la Institución.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A28" authorId="0" shapeId="0" xr:uid="{00000000-0006-0000-0100-000001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8" authorId="0" shapeId="0" xr:uid="{00000000-0006-0000-0100-000002000000}">
      <text>
        <r>
          <rPr>
            <b/>
            <sz val="12"/>
            <color indexed="16"/>
            <rFont val="Tahoma"/>
            <family val="2"/>
          </rPr>
          <t>NO se debe capturar</t>
        </r>
        <r>
          <rPr>
            <b/>
            <sz val="12"/>
            <color indexed="81"/>
            <rFont val="Tahoma"/>
            <family val="2"/>
          </rPr>
          <t>.
Aparece Automaticamente cuando se registra el Factor</t>
        </r>
      </text>
    </comment>
    <comment ref="L28" authorId="0" shapeId="0" xr:uid="{F854407C-C161-4B91-ACAF-E4C5B7A8896E}">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 authorId="0" shapeId="0" xr:uid="{00000000-0006-0000-0100-000004000000}">
      <text>
        <r>
          <rPr>
            <b/>
            <sz val="12"/>
            <color indexed="16"/>
            <rFont val="Tahoma"/>
            <family val="2"/>
          </rPr>
          <t>NO se debe capturar</t>
        </r>
        <r>
          <rPr>
            <b/>
            <sz val="12"/>
            <color indexed="81"/>
            <rFont val="Tahoma"/>
            <family val="2"/>
          </rPr>
          <t>.
Aparece Automaticamente cuando se registra el Factor</t>
        </r>
      </text>
    </comment>
    <comment ref="L33" authorId="0" shapeId="0" xr:uid="{2C539ABA-9FCC-4A5A-931A-E0F47E0B480F}">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 authorId="0" shapeId="0" xr:uid="{00000000-0006-0000-0100-000006000000}">
      <text>
        <r>
          <rPr>
            <b/>
            <sz val="12"/>
            <color indexed="16"/>
            <rFont val="Tahoma"/>
            <family val="2"/>
          </rPr>
          <t>NO se debe capturar</t>
        </r>
        <r>
          <rPr>
            <b/>
            <sz val="12"/>
            <color indexed="81"/>
            <rFont val="Tahoma"/>
            <family val="2"/>
          </rPr>
          <t>.
Aparece Automaticamente cuando se registra el Factor</t>
        </r>
      </text>
    </comment>
    <comment ref="L38" authorId="0" shapeId="0" xr:uid="{6C98F670-1858-4E68-A301-22DE695BAE37}">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 authorId="0" shapeId="0" xr:uid="{00000000-0006-0000-0100-000008000000}">
      <text>
        <r>
          <rPr>
            <b/>
            <sz val="12"/>
            <color indexed="16"/>
            <rFont val="Tahoma"/>
            <family val="2"/>
          </rPr>
          <t>NO se debe capturar</t>
        </r>
        <r>
          <rPr>
            <b/>
            <sz val="12"/>
            <color indexed="81"/>
            <rFont val="Tahoma"/>
            <family val="2"/>
          </rPr>
          <t>.
Aparece Automaticamente cuando se registra el Factor</t>
        </r>
      </text>
    </comment>
    <comment ref="L43" authorId="0" shapeId="0" xr:uid="{00000000-0006-0000-0100-00000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8" authorId="0" shapeId="0" xr:uid="{00000000-0006-0000-0100-00000A000000}">
      <text>
        <r>
          <rPr>
            <b/>
            <sz val="12"/>
            <color indexed="16"/>
            <rFont val="Tahoma"/>
            <family val="2"/>
          </rPr>
          <t>NO se debe capturar</t>
        </r>
        <r>
          <rPr>
            <b/>
            <sz val="12"/>
            <color indexed="81"/>
            <rFont val="Tahoma"/>
            <family val="2"/>
          </rPr>
          <t>.
Aparece Automaticamente cuando se registra el Factor</t>
        </r>
      </text>
    </comment>
    <comment ref="L48" authorId="0" shapeId="0" xr:uid="{00000000-0006-0000-0100-00000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3" authorId="0" shapeId="0" xr:uid="{00000000-0006-0000-0100-00000C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3" authorId="0" shapeId="0" xr:uid="{00000000-0006-0000-0100-00000D000000}">
      <text>
        <r>
          <rPr>
            <b/>
            <sz val="12"/>
            <color indexed="16"/>
            <rFont val="Tahoma"/>
            <family val="2"/>
          </rPr>
          <t>NO se debe capturar</t>
        </r>
        <r>
          <rPr>
            <b/>
            <sz val="12"/>
            <color indexed="81"/>
            <rFont val="Tahoma"/>
            <family val="2"/>
          </rPr>
          <t>.
Aparece Automaticamente cuando se registra el Factor</t>
        </r>
      </text>
    </comment>
    <comment ref="L53" authorId="0" shapeId="0" xr:uid="{5E149A96-EDD0-4315-B8C6-89A3D2B2D17A}">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8" authorId="0" shapeId="0" xr:uid="{00000000-0006-0000-0100-00000F000000}">
      <text>
        <r>
          <rPr>
            <b/>
            <sz val="12"/>
            <color indexed="16"/>
            <rFont val="Tahoma"/>
            <family val="2"/>
          </rPr>
          <t>NO se debe capturar</t>
        </r>
        <r>
          <rPr>
            <b/>
            <sz val="12"/>
            <color indexed="81"/>
            <rFont val="Tahoma"/>
            <family val="2"/>
          </rPr>
          <t>.
Aparece Automaticamente cuando se registra el Factor</t>
        </r>
      </text>
    </comment>
    <comment ref="L58" authorId="0" shapeId="0" xr:uid="{AF18D0A9-8539-4A39-A5ED-EA25ED3D3D0B}">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3" authorId="0" shapeId="0" xr:uid="{00000000-0006-0000-0100-000011000000}">
      <text>
        <r>
          <rPr>
            <b/>
            <sz val="12"/>
            <color indexed="16"/>
            <rFont val="Tahoma"/>
            <family val="2"/>
          </rPr>
          <t>NO se debe capturar</t>
        </r>
        <r>
          <rPr>
            <b/>
            <sz val="12"/>
            <color indexed="81"/>
            <rFont val="Tahoma"/>
            <family val="2"/>
          </rPr>
          <t>.
Aparece Automaticamente cuando se registra el Factor</t>
        </r>
      </text>
    </comment>
    <comment ref="L63" authorId="0" shapeId="0" xr:uid="{BFE54CDB-226E-4260-A29C-D2CE45604B52}">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8" authorId="0" shapeId="0" xr:uid="{00000000-0006-0000-0100-000013000000}">
      <text>
        <r>
          <rPr>
            <b/>
            <sz val="12"/>
            <color indexed="16"/>
            <rFont val="Tahoma"/>
            <family val="2"/>
          </rPr>
          <t>NO se debe capturar</t>
        </r>
        <r>
          <rPr>
            <b/>
            <sz val="12"/>
            <color indexed="81"/>
            <rFont val="Tahoma"/>
            <family val="2"/>
          </rPr>
          <t>.
Aparece Automaticamente cuando se registra el Factor</t>
        </r>
      </text>
    </comment>
    <comment ref="L68" authorId="0" shapeId="0" xr:uid="{902C278E-8D5A-4D48-8547-4A7A2ECDD842}">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3" authorId="0" shapeId="0" xr:uid="{00000000-0006-0000-0100-000015000000}">
      <text>
        <r>
          <rPr>
            <b/>
            <sz val="12"/>
            <color indexed="16"/>
            <rFont val="Tahoma"/>
            <family val="2"/>
          </rPr>
          <t>NO se debe capturar</t>
        </r>
        <r>
          <rPr>
            <b/>
            <sz val="12"/>
            <color indexed="81"/>
            <rFont val="Tahoma"/>
            <family val="2"/>
          </rPr>
          <t>.
Aparece Automaticamente cuando se registra el Factor</t>
        </r>
      </text>
    </comment>
    <comment ref="L73" authorId="0" shapeId="0" xr:uid="{8F54971C-BD29-4F57-98AE-3369A46069AE}">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8" authorId="0" shapeId="0" xr:uid="{00000000-0006-0000-0100-000017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8" authorId="0" shapeId="0" xr:uid="{00000000-0006-0000-0100-000018000000}">
      <text>
        <r>
          <rPr>
            <b/>
            <sz val="12"/>
            <color indexed="16"/>
            <rFont val="Tahoma"/>
            <family val="2"/>
          </rPr>
          <t>NO se debe capturar</t>
        </r>
        <r>
          <rPr>
            <b/>
            <sz val="12"/>
            <color indexed="81"/>
            <rFont val="Tahoma"/>
            <family val="2"/>
          </rPr>
          <t>.
Aparece Automaticamente cuando se registra el Factor</t>
        </r>
      </text>
    </comment>
    <comment ref="L78" authorId="0" shapeId="0" xr:uid="{C7F2E71F-853A-4DD5-AAAD-0E76BD7377FC}">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3" authorId="0" shapeId="0" xr:uid="{00000000-0006-0000-0100-00001A000000}">
      <text>
        <r>
          <rPr>
            <b/>
            <sz val="12"/>
            <color indexed="16"/>
            <rFont val="Tahoma"/>
            <family val="2"/>
          </rPr>
          <t>NO se debe capturar</t>
        </r>
        <r>
          <rPr>
            <b/>
            <sz val="12"/>
            <color indexed="81"/>
            <rFont val="Tahoma"/>
            <family val="2"/>
          </rPr>
          <t>.
Aparece Automaticamente cuando se registra el Factor</t>
        </r>
      </text>
    </comment>
    <comment ref="L83" authorId="0" shapeId="0" xr:uid="{85049FA7-830E-4F95-BA66-C847F35DC19D}">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8" authorId="0" shapeId="0" xr:uid="{00000000-0006-0000-0100-00001C000000}">
      <text>
        <r>
          <rPr>
            <b/>
            <sz val="12"/>
            <color indexed="16"/>
            <rFont val="Tahoma"/>
            <family val="2"/>
          </rPr>
          <t>NO se debe capturar</t>
        </r>
        <r>
          <rPr>
            <b/>
            <sz val="12"/>
            <color indexed="81"/>
            <rFont val="Tahoma"/>
            <family val="2"/>
          </rPr>
          <t>.
Aparece Automaticamente cuando se registra el Factor</t>
        </r>
      </text>
    </comment>
    <comment ref="L88" authorId="0" shapeId="0" xr:uid="{107A9371-0E09-4F8F-B1E6-32920BBCA0F8}">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3" authorId="0" shapeId="0" xr:uid="{00000000-0006-0000-0100-00001E000000}">
      <text>
        <r>
          <rPr>
            <b/>
            <sz val="12"/>
            <color indexed="16"/>
            <rFont val="Tahoma"/>
            <family val="2"/>
          </rPr>
          <t>NO se debe capturar</t>
        </r>
        <r>
          <rPr>
            <b/>
            <sz val="12"/>
            <color indexed="81"/>
            <rFont val="Tahoma"/>
            <family val="2"/>
          </rPr>
          <t>.
Aparece Automaticamente cuando se registra el Factor</t>
        </r>
      </text>
    </comment>
    <comment ref="L93" authorId="0" shapeId="0" xr:uid="{9107F8AD-47A1-4CF4-93BE-12C21DFCAAD3}">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8" authorId="0" shapeId="0" xr:uid="{00000000-0006-0000-0100-000020000000}">
      <text>
        <r>
          <rPr>
            <b/>
            <sz val="12"/>
            <color indexed="16"/>
            <rFont val="Tahoma"/>
            <family val="2"/>
          </rPr>
          <t>NO se debe capturar</t>
        </r>
        <r>
          <rPr>
            <b/>
            <sz val="12"/>
            <color indexed="81"/>
            <rFont val="Tahoma"/>
            <family val="2"/>
          </rPr>
          <t>.
Aparece Automaticamente cuando se registra el Factor</t>
        </r>
      </text>
    </comment>
    <comment ref="L98" authorId="0" shapeId="0" xr:uid="{6B4A399B-267E-4C47-91E7-C87915861D82}">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3" authorId="0" shapeId="0" xr:uid="{00000000-0006-0000-0100-000022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3" authorId="0" shapeId="0" xr:uid="{00000000-0006-0000-0100-000023000000}">
      <text>
        <r>
          <rPr>
            <b/>
            <sz val="12"/>
            <color indexed="16"/>
            <rFont val="Tahoma"/>
            <family val="2"/>
          </rPr>
          <t>NO se debe capturar</t>
        </r>
        <r>
          <rPr>
            <b/>
            <sz val="12"/>
            <color indexed="81"/>
            <rFont val="Tahoma"/>
            <family val="2"/>
          </rPr>
          <t>.
Aparece Automaticamente cuando se registra el Factor</t>
        </r>
      </text>
    </comment>
    <comment ref="L103" authorId="0" shapeId="0" xr:uid="{A2B66B9C-6EBF-4434-A217-D91D1327BB53}">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8" authorId="0" shapeId="0" xr:uid="{00000000-0006-0000-0100-000025000000}">
      <text>
        <r>
          <rPr>
            <b/>
            <sz val="12"/>
            <color indexed="16"/>
            <rFont val="Tahoma"/>
            <family val="2"/>
          </rPr>
          <t>NO se debe capturar</t>
        </r>
        <r>
          <rPr>
            <b/>
            <sz val="12"/>
            <color indexed="81"/>
            <rFont val="Tahoma"/>
            <family val="2"/>
          </rPr>
          <t>.
Aparece Automaticamente cuando se registra el Factor</t>
        </r>
      </text>
    </comment>
    <comment ref="L108" authorId="0" shapeId="0" xr:uid="{2D6854EE-C3B3-484B-B679-4C9167402E5D}">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3" authorId="0" shapeId="0" xr:uid="{00000000-0006-0000-0100-000027000000}">
      <text>
        <r>
          <rPr>
            <b/>
            <sz val="12"/>
            <color indexed="16"/>
            <rFont val="Tahoma"/>
            <family val="2"/>
          </rPr>
          <t>NO se debe capturar</t>
        </r>
        <r>
          <rPr>
            <b/>
            <sz val="12"/>
            <color indexed="81"/>
            <rFont val="Tahoma"/>
            <family val="2"/>
          </rPr>
          <t>.
Aparece Automaticamente cuando se registra el Factor</t>
        </r>
      </text>
    </comment>
    <comment ref="L113" authorId="0" shapeId="0" xr:uid="{CB8E5E89-DE20-406B-A0B0-EAEF6D8BCC89}">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8" authorId="0" shapeId="0" xr:uid="{00000000-0006-0000-0100-000029000000}">
      <text>
        <r>
          <rPr>
            <b/>
            <sz val="12"/>
            <color indexed="16"/>
            <rFont val="Tahoma"/>
            <family val="2"/>
          </rPr>
          <t>NO se debe capturar</t>
        </r>
        <r>
          <rPr>
            <b/>
            <sz val="12"/>
            <color indexed="81"/>
            <rFont val="Tahoma"/>
            <family val="2"/>
          </rPr>
          <t>.
Aparece Automaticamente cuando se registra el Factor</t>
        </r>
      </text>
    </comment>
    <comment ref="L118" authorId="0" shapeId="0" xr:uid="{435E6B8B-FB27-4D62-9DDA-BD2770C31149}">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3" authorId="0" shapeId="0" xr:uid="{00000000-0006-0000-0100-00002B000000}">
      <text>
        <r>
          <rPr>
            <b/>
            <sz val="12"/>
            <color indexed="16"/>
            <rFont val="Tahoma"/>
            <family val="2"/>
          </rPr>
          <t>NO se debe capturar</t>
        </r>
        <r>
          <rPr>
            <b/>
            <sz val="12"/>
            <color indexed="81"/>
            <rFont val="Tahoma"/>
            <family val="2"/>
          </rPr>
          <t>.
Aparece Automaticamente cuando se registra el Factor</t>
        </r>
      </text>
    </comment>
    <comment ref="L123" authorId="0" shapeId="0" xr:uid="{957CB5D3-7570-4786-B3AE-F83D5DA01076}">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8" authorId="0" shapeId="0" xr:uid="{00000000-0006-0000-0100-00002D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8" authorId="0" shapeId="0" xr:uid="{00000000-0006-0000-0100-00002E000000}">
      <text>
        <r>
          <rPr>
            <b/>
            <sz val="12"/>
            <color indexed="16"/>
            <rFont val="Tahoma"/>
            <family val="2"/>
          </rPr>
          <t>NO se debe capturar</t>
        </r>
        <r>
          <rPr>
            <b/>
            <sz val="12"/>
            <color indexed="81"/>
            <rFont val="Tahoma"/>
            <family val="2"/>
          </rPr>
          <t>.
Aparece Automaticamente cuando se registra el Factor</t>
        </r>
      </text>
    </comment>
    <comment ref="L128" authorId="0" shapeId="0" xr:uid="{00000000-0006-0000-0100-00002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3" authorId="0" shapeId="0" xr:uid="{00000000-0006-0000-0100-000030000000}">
      <text>
        <r>
          <rPr>
            <b/>
            <sz val="12"/>
            <color indexed="16"/>
            <rFont val="Tahoma"/>
            <family val="2"/>
          </rPr>
          <t>NO se debe capturar</t>
        </r>
        <r>
          <rPr>
            <b/>
            <sz val="12"/>
            <color indexed="81"/>
            <rFont val="Tahoma"/>
            <family val="2"/>
          </rPr>
          <t>.
Aparece Automaticamente cuando se registra el Factor</t>
        </r>
      </text>
    </comment>
    <comment ref="L133" authorId="0" shapeId="0" xr:uid="{00000000-0006-0000-0100-00003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8" authorId="0" shapeId="0" xr:uid="{00000000-0006-0000-0100-000032000000}">
      <text>
        <r>
          <rPr>
            <b/>
            <sz val="12"/>
            <color indexed="16"/>
            <rFont val="Tahoma"/>
            <family val="2"/>
          </rPr>
          <t>NO se debe capturar</t>
        </r>
        <r>
          <rPr>
            <b/>
            <sz val="12"/>
            <color indexed="81"/>
            <rFont val="Tahoma"/>
            <family val="2"/>
          </rPr>
          <t>.
Aparece Automaticamente cuando se registra el Factor</t>
        </r>
      </text>
    </comment>
    <comment ref="L138" authorId="0" shapeId="0" xr:uid="{00000000-0006-0000-0100-00003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3" authorId="0" shapeId="0" xr:uid="{00000000-0006-0000-0100-000034000000}">
      <text>
        <r>
          <rPr>
            <b/>
            <sz val="12"/>
            <color indexed="16"/>
            <rFont val="Tahoma"/>
            <family val="2"/>
          </rPr>
          <t>NO se debe capturar</t>
        </r>
        <r>
          <rPr>
            <b/>
            <sz val="12"/>
            <color indexed="81"/>
            <rFont val="Tahoma"/>
            <family val="2"/>
          </rPr>
          <t>.
Aparece Automaticamente cuando se registra el Factor</t>
        </r>
      </text>
    </comment>
    <comment ref="L143" authorId="0" shapeId="0" xr:uid="{00000000-0006-0000-0100-00003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8" authorId="0" shapeId="0" xr:uid="{00000000-0006-0000-0100-000036000000}">
      <text>
        <r>
          <rPr>
            <b/>
            <sz val="12"/>
            <color indexed="16"/>
            <rFont val="Tahoma"/>
            <family val="2"/>
          </rPr>
          <t>NO se debe capturar</t>
        </r>
        <r>
          <rPr>
            <b/>
            <sz val="12"/>
            <color indexed="81"/>
            <rFont val="Tahoma"/>
            <family val="2"/>
          </rPr>
          <t>.
Aparece Automaticamente cuando se registra el Factor</t>
        </r>
      </text>
    </comment>
    <comment ref="L148" authorId="0" shapeId="0" xr:uid="{00000000-0006-0000-0100-00003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3" authorId="0" shapeId="0" xr:uid="{00000000-0006-0000-0100-000038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3" authorId="0" shapeId="0" xr:uid="{00000000-0006-0000-0100-000039000000}">
      <text>
        <r>
          <rPr>
            <b/>
            <sz val="12"/>
            <color indexed="16"/>
            <rFont val="Tahoma"/>
            <family val="2"/>
          </rPr>
          <t>NO se debe capturar</t>
        </r>
        <r>
          <rPr>
            <b/>
            <sz val="12"/>
            <color indexed="81"/>
            <rFont val="Tahoma"/>
            <family val="2"/>
          </rPr>
          <t>.
Aparece Automaticamente cuando se registra el Factor</t>
        </r>
      </text>
    </comment>
    <comment ref="L153" authorId="0" shapeId="0" xr:uid="{00000000-0006-0000-0100-00003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8" authorId="0" shapeId="0" xr:uid="{00000000-0006-0000-0100-00003B000000}">
      <text>
        <r>
          <rPr>
            <b/>
            <sz val="12"/>
            <color indexed="16"/>
            <rFont val="Tahoma"/>
            <family val="2"/>
          </rPr>
          <t>NO se debe capturar</t>
        </r>
        <r>
          <rPr>
            <b/>
            <sz val="12"/>
            <color indexed="81"/>
            <rFont val="Tahoma"/>
            <family val="2"/>
          </rPr>
          <t>.
Aparece Automaticamente cuando se registra el Factor</t>
        </r>
      </text>
    </comment>
    <comment ref="L158" authorId="0" shapeId="0" xr:uid="{00000000-0006-0000-0100-00003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3" authorId="0" shapeId="0" xr:uid="{00000000-0006-0000-0100-00003D000000}">
      <text>
        <r>
          <rPr>
            <b/>
            <sz val="12"/>
            <color indexed="16"/>
            <rFont val="Tahoma"/>
            <family val="2"/>
          </rPr>
          <t>NO se debe capturar</t>
        </r>
        <r>
          <rPr>
            <b/>
            <sz val="12"/>
            <color indexed="81"/>
            <rFont val="Tahoma"/>
            <family val="2"/>
          </rPr>
          <t>.
Aparece Automaticamente cuando se registra el Factor</t>
        </r>
      </text>
    </comment>
    <comment ref="L163" authorId="0" shapeId="0" xr:uid="{00000000-0006-0000-0100-00003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8" authorId="0" shapeId="0" xr:uid="{00000000-0006-0000-0100-00003F000000}">
      <text>
        <r>
          <rPr>
            <b/>
            <sz val="12"/>
            <color indexed="16"/>
            <rFont val="Tahoma"/>
            <family val="2"/>
          </rPr>
          <t>NO se debe capturar</t>
        </r>
        <r>
          <rPr>
            <b/>
            <sz val="12"/>
            <color indexed="81"/>
            <rFont val="Tahoma"/>
            <family val="2"/>
          </rPr>
          <t>.
Aparece Automaticamente cuando se registra el Factor</t>
        </r>
      </text>
    </comment>
    <comment ref="L168" authorId="0" shapeId="0" xr:uid="{00000000-0006-0000-0100-00004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3" authorId="0" shapeId="0" xr:uid="{00000000-0006-0000-0100-000041000000}">
      <text>
        <r>
          <rPr>
            <b/>
            <sz val="12"/>
            <color indexed="16"/>
            <rFont val="Tahoma"/>
            <family val="2"/>
          </rPr>
          <t>NO se debe capturar</t>
        </r>
        <r>
          <rPr>
            <b/>
            <sz val="12"/>
            <color indexed="81"/>
            <rFont val="Tahoma"/>
            <family val="2"/>
          </rPr>
          <t>.
Aparece Automaticamente cuando se registra el Factor</t>
        </r>
      </text>
    </comment>
    <comment ref="L173" authorId="0" shapeId="0" xr:uid="{00000000-0006-0000-0100-00004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8" authorId="0" shapeId="0" xr:uid="{00000000-0006-0000-0100-000043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8" authorId="0" shapeId="0" xr:uid="{00000000-0006-0000-0100-000044000000}">
      <text>
        <r>
          <rPr>
            <b/>
            <sz val="12"/>
            <color indexed="16"/>
            <rFont val="Tahoma"/>
            <family val="2"/>
          </rPr>
          <t>NO se debe capturar</t>
        </r>
        <r>
          <rPr>
            <b/>
            <sz val="12"/>
            <color indexed="81"/>
            <rFont val="Tahoma"/>
            <family val="2"/>
          </rPr>
          <t>.
Aparece Automaticamente cuando se registra el Factor</t>
        </r>
      </text>
    </comment>
    <comment ref="L178" authorId="0" shapeId="0" xr:uid="{00000000-0006-0000-0100-00004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3" authorId="0" shapeId="0" xr:uid="{00000000-0006-0000-0100-000046000000}">
      <text>
        <r>
          <rPr>
            <b/>
            <sz val="12"/>
            <color indexed="16"/>
            <rFont val="Tahoma"/>
            <family val="2"/>
          </rPr>
          <t>NO se debe capturar</t>
        </r>
        <r>
          <rPr>
            <b/>
            <sz val="12"/>
            <color indexed="81"/>
            <rFont val="Tahoma"/>
            <family val="2"/>
          </rPr>
          <t>.
Aparece Automaticamente cuando se registra el Factor</t>
        </r>
      </text>
    </comment>
    <comment ref="L183" authorId="0" shapeId="0" xr:uid="{00000000-0006-0000-0100-00004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8" authorId="0" shapeId="0" xr:uid="{00000000-0006-0000-0100-000048000000}">
      <text>
        <r>
          <rPr>
            <b/>
            <sz val="12"/>
            <color indexed="16"/>
            <rFont val="Tahoma"/>
            <family val="2"/>
          </rPr>
          <t>NO se debe capturar</t>
        </r>
        <r>
          <rPr>
            <b/>
            <sz val="12"/>
            <color indexed="81"/>
            <rFont val="Tahoma"/>
            <family val="2"/>
          </rPr>
          <t>.
Aparece Automaticamente cuando se registra el Factor</t>
        </r>
      </text>
    </comment>
    <comment ref="L188" authorId="0" shapeId="0" xr:uid="{00000000-0006-0000-0100-00004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3" authorId="0" shapeId="0" xr:uid="{00000000-0006-0000-0100-00004A000000}">
      <text>
        <r>
          <rPr>
            <b/>
            <sz val="12"/>
            <color indexed="16"/>
            <rFont val="Tahoma"/>
            <family val="2"/>
          </rPr>
          <t>NO se debe capturar</t>
        </r>
        <r>
          <rPr>
            <b/>
            <sz val="12"/>
            <color indexed="81"/>
            <rFont val="Tahoma"/>
            <family val="2"/>
          </rPr>
          <t>.
Aparece Automaticamente cuando se registra el Factor</t>
        </r>
      </text>
    </comment>
    <comment ref="L193" authorId="0" shapeId="0" xr:uid="{00000000-0006-0000-0100-00004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8" authorId="0" shapeId="0" xr:uid="{00000000-0006-0000-0100-00004C000000}">
      <text>
        <r>
          <rPr>
            <b/>
            <sz val="12"/>
            <color indexed="16"/>
            <rFont val="Tahoma"/>
            <family val="2"/>
          </rPr>
          <t>NO se debe capturar</t>
        </r>
        <r>
          <rPr>
            <b/>
            <sz val="12"/>
            <color indexed="81"/>
            <rFont val="Tahoma"/>
            <family val="2"/>
          </rPr>
          <t>.
Aparece Automaticamente cuando se registra el Factor</t>
        </r>
      </text>
    </comment>
    <comment ref="L198" authorId="0" shapeId="0" xr:uid="{00000000-0006-0000-0100-00004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3" authorId="0" shapeId="0" xr:uid="{00000000-0006-0000-0100-00004E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3" authorId="0" shapeId="0" xr:uid="{00000000-0006-0000-0100-00004F000000}">
      <text>
        <r>
          <rPr>
            <b/>
            <sz val="12"/>
            <color indexed="16"/>
            <rFont val="Tahoma"/>
            <family val="2"/>
          </rPr>
          <t>NO se debe capturar</t>
        </r>
        <r>
          <rPr>
            <b/>
            <sz val="12"/>
            <color indexed="81"/>
            <rFont val="Tahoma"/>
            <family val="2"/>
          </rPr>
          <t>.
Aparece Automaticamente cuando se registra el Factor</t>
        </r>
      </text>
    </comment>
    <comment ref="L203" authorId="0" shapeId="0" xr:uid="{00000000-0006-0000-0100-00005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8" authorId="0" shapeId="0" xr:uid="{00000000-0006-0000-0100-000051000000}">
      <text>
        <r>
          <rPr>
            <b/>
            <sz val="12"/>
            <color indexed="16"/>
            <rFont val="Tahoma"/>
            <family val="2"/>
          </rPr>
          <t>NO se debe capturar</t>
        </r>
        <r>
          <rPr>
            <b/>
            <sz val="12"/>
            <color indexed="81"/>
            <rFont val="Tahoma"/>
            <family val="2"/>
          </rPr>
          <t>.
Aparece Automaticamente cuando se registra el Factor</t>
        </r>
      </text>
    </comment>
    <comment ref="L208" authorId="0" shapeId="0" xr:uid="{00000000-0006-0000-0100-00005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3" authorId="0" shapeId="0" xr:uid="{00000000-0006-0000-0100-000053000000}">
      <text>
        <r>
          <rPr>
            <b/>
            <sz val="12"/>
            <color indexed="16"/>
            <rFont val="Tahoma"/>
            <family val="2"/>
          </rPr>
          <t>NO se debe capturar</t>
        </r>
        <r>
          <rPr>
            <b/>
            <sz val="12"/>
            <color indexed="81"/>
            <rFont val="Tahoma"/>
            <family val="2"/>
          </rPr>
          <t>.
Aparece Automaticamente cuando se registra el Factor</t>
        </r>
      </text>
    </comment>
    <comment ref="L213" authorId="0" shapeId="0" xr:uid="{00000000-0006-0000-0100-00005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8" authorId="0" shapeId="0" xr:uid="{00000000-0006-0000-0100-000055000000}">
      <text>
        <r>
          <rPr>
            <b/>
            <sz val="12"/>
            <color indexed="16"/>
            <rFont val="Tahoma"/>
            <family val="2"/>
          </rPr>
          <t>NO se debe capturar</t>
        </r>
        <r>
          <rPr>
            <b/>
            <sz val="12"/>
            <color indexed="81"/>
            <rFont val="Tahoma"/>
            <family val="2"/>
          </rPr>
          <t>.
Aparece Automaticamente cuando se registra el Factor</t>
        </r>
      </text>
    </comment>
    <comment ref="L218" authorId="0" shapeId="0" xr:uid="{00000000-0006-0000-0100-00005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3" authorId="0" shapeId="0" xr:uid="{00000000-0006-0000-0100-000057000000}">
      <text>
        <r>
          <rPr>
            <b/>
            <sz val="12"/>
            <color indexed="16"/>
            <rFont val="Tahoma"/>
            <family val="2"/>
          </rPr>
          <t>NO se debe capturar</t>
        </r>
        <r>
          <rPr>
            <b/>
            <sz val="12"/>
            <color indexed="81"/>
            <rFont val="Tahoma"/>
            <family val="2"/>
          </rPr>
          <t>.
Aparece Automaticamente cuando se registra el Factor</t>
        </r>
      </text>
    </comment>
    <comment ref="L223" authorId="0" shapeId="0" xr:uid="{00000000-0006-0000-0100-00005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8" authorId="0" shapeId="0" xr:uid="{00000000-0006-0000-0100-000059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8" authorId="0" shapeId="0" xr:uid="{00000000-0006-0000-0100-00005A000000}">
      <text>
        <r>
          <rPr>
            <b/>
            <sz val="12"/>
            <color indexed="16"/>
            <rFont val="Tahoma"/>
            <family val="2"/>
          </rPr>
          <t>NO se debe capturar</t>
        </r>
        <r>
          <rPr>
            <b/>
            <sz val="12"/>
            <color indexed="81"/>
            <rFont val="Tahoma"/>
            <family val="2"/>
          </rPr>
          <t>.
Aparece Automaticamente cuando se registra el Factor</t>
        </r>
      </text>
    </comment>
    <comment ref="L228" authorId="0" shapeId="0" xr:uid="{324DA965-FC7D-47C6-AF30-EE812AD2BC13}">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3" authorId="0" shapeId="0" xr:uid="{00000000-0006-0000-0100-00005C000000}">
      <text>
        <r>
          <rPr>
            <b/>
            <sz val="12"/>
            <color indexed="16"/>
            <rFont val="Tahoma"/>
            <family val="2"/>
          </rPr>
          <t>NO se debe capturar</t>
        </r>
        <r>
          <rPr>
            <b/>
            <sz val="12"/>
            <color indexed="81"/>
            <rFont val="Tahoma"/>
            <family val="2"/>
          </rPr>
          <t>.
Aparece Automaticamente cuando se registra el Factor</t>
        </r>
      </text>
    </comment>
    <comment ref="L233" authorId="0" shapeId="0" xr:uid="{2BD92AC6-1501-4893-9D31-8CA10E4EEC35}">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8" authorId="0" shapeId="0" xr:uid="{00000000-0006-0000-0100-00005E000000}">
      <text>
        <r>
          <rPr>
            <b/>
            <sz val="12"/>
            <color indexed="16"/>
            <rFont val="Tahoma"/>
            <family val="2"/>
          </rPr>
          <t>NO se debe capturar</t>
        </r>
        <r>
          <rPr>
            <b/>
            <sz val="12"/>
            <color indexed="81"/>
            <rFont val="Tahoma"/>
            <family val="2"/>
          </rPr>
          <t>.
Aparece Automaticamente cuando se registra el Factor</t>
        </r>
      </text>
    </comment>
    <comment ref="L238" authorId="0" shapeId="0" xr:uid="{B1CCA97E-62E8-4214-9EEC-DDD6FE7B3DEC}">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3" authorId="0" shapeId="0" xr:uid="{00000000-0006-0000-0100-000060000000}">
      <text>
        <r>
          <rPr>
            <b/>
            <sz val="12"/>
            <color indexed="16"/>
            <rFont val="Tahoma"/>
            <family val="2"/>
          </rPr>
          <t>NO se debe capturar</t>
        </r>
        <r>
          <rPr>
            <b/>
            <sz val="12"/>
            <color indexed="81"/>
            <rFont val="Tahoma"/>
            <family val="2"/>
          </rPr>
          <t>.
Aparece Automaticamente cuando se registra el Factor</t>
        </r>
      </text>
    </comment>
    <comment ref="L243" authorId="0" shapeId="0" xr:uid="{B485C607-ED5C-4C94-8046-E227458C1E85}">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8" authorId="0" shapeId="0" xr:uid="{00000000-0006-0000-0100-000062000000}">
      <text>
        <r>
          <rPr>
            <b/>
            <sz val="12"/>
            <color indexed="16"/>
            <rFont val="Tahoma"/>
            <family val="2"/>
          </rPr>
          <t>NO se debe capturar</t>
        </r>
        <r>
          <rPr>
            <b/>
            <sz val="12"/>
            <color indexed="81"/>
            <rFont val="Tahoma"/>
            <family val="2"/>
          </rPr>
          <t>.
Aparece Automaticamente cuando se registra el Factor</t>
        </r>
      </text>
    </comment>
    <comment ref="L248" authorId="0" shapeId="0" xr:uid="{7C1BE900-6FEC-47DB-A3BA-A7E5E8D4C15E}">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3" authorId="0" shapeId="0" xr:uid="{00000000-0006-0000-0100-000064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3" authorId="0" shapeId="0" xr:uid="{00000000-0006-0000-0100-000065000000}">
      <text>
        <r>
          <rPr>
            <b/>
            <sz val="12"/>
            <color indexed="16"/>
            <rFont val="Tahoma"/>
            <family val="2"/>
          </rPr>
          <t>NO se debe capturar</t>
        </r>
        <r>
          <rPr>
            <b/>
            <sz val="12"/>
            <color indexed="81"/>
            <rFont val="Tahoma"/>
            <family val="2"/>
          </rPr>
          <t>.
Aparece Automaticamente cuando se registra el Factor</t>
        </r>
      </text>
    </comment>
    <comment ref="L253" authorId="0" shapeId="0" xr:uid="{CBDEBB22-E954-4BAB-90E5-10E68F660B1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8" authorId="0" shapeId="0" xr:uid="{00000000-0006-0000-0100-000067000000}">
      <text>
        <r>
          <rPr>
            <b/>
            <sz val="12"/>
            <color indexed="16"/>
            <rFont val="Tahoma"/>
            <family val="2"/>
          </rPr>
          <t>NO se debe capturar</t>
        </r>
        <r>
          <rPr>
            <b/>
            <sz val="12"/>
            <color indexed="81"/>
            <rFont val="Tahoma"/>
            <family val="2"/>
          </rPr>
          <t>.
Aparece Automaticamente cuando se registra el Factor</t>
        </r>
      </text>
    </comment>
    <comment ref="L258" authorId="0" shapeId="0" xr:uid="{A5DC61C6-39E2-4068-BE26-46E4CDB5B885}">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3" authorId="0" shapeId="0" xr:uid="{00000000-0006-0000-0100-000069000000}">
      <text>
        <r>
          <rPr>
            <b/>
            <sz val="12"/>
            <color indexed="16"/>
            <rFont val="Tahoma"/>
            <family val="2"/>
          </rPr>
          <t>NO se debe capturar</t>
        </r>
        <r>
          <rPr>
            <b/>
            <sz val="12"/>
            <color indexed="81"/>
            <rFont val="Tahoma"/>
            <family val="2"/>
          </rPr>
          <t>.
Aparece Automaticamente cuando se registra el Factor</t>
        </r>
      </text>
    </comment>
    <comment ref="L263" authorId="0" shapeId="0" xr:uid="{628D5DE8-7476-43C3-87A9-2B81AE261FA7}">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8" authorId="0" shapeId="0" xr:uid="{00000000-0006-0000-0100-00006B000000}">
      <text>
        <r>
          <rPr>
            <b/>
            <sz val="12"/>
            <color indexed="16"/>
            <rFont val="Tahoma"/>
            <family val="2"/>
          </rPr>
          <t>NO se debe capturar</t>
        </r>
        <r>
          <rPr>
            <b/>
            <sz val="12"/>
            <color indexed="81"/>
            <rFont val="Tahoma"/>
            <family val="2"/>
          </rPr>
          <t>.
Aparece Automaticamente cuando se registra el Factor</t>
        </r>
      </text>
    </comment>
    <comment ref="L268" authorId="0" shapeId="0" xr:uid="{CFED4FF7-1B49-434D-BB3D-716DC5A40C2E}">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3" authorId="0" shapeId="0" xr:uid="{00000000-0006-0000-0100-00006D000000}">
      <text>
        <r>
          <rPr>
            <b/>
            <sz val="12"/>
            <color indexed="16"/>
            <rFont val="Tahoma"/>
            <family val="2"/>
          </rPr>
          <t>NO se debe capturar</t>
        </r>
        <r>
          <rPr>
            <b/>
            <sz val="12"/>
            <color indexed="81"/>
            <rFont val="Tahoma"/>
            <family val="2"/>
          </rPr>
          <t>.
Aparece Automaticamente cuando se registra el Factor</t>
        </r>
      </text>
    </comment>
    <comment ref="L273" authorId="0" shapeId="0" xr:uid="{5E81698A-9D3B-40C2-AD43-21AF9C7F29B9}">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8" authorId="0" shapeId="0" xr:uid="{00000000-0006-0000-0100-00006F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8" authorId="0" shapeId="0" xr:uid="{00000000-0006-0000-0100-000070000000}">
      <text>
        <r>
          <rPr>
            <b/>
            <sz val="12"/>
            <color indexed="16"/>
            <rFont val="Tahoma"/>
            <family val="2"/>
          </rPr>
          <t>NO se debe capturar</t>
        </r>
        <r>
          <rPr>
            <b/>
            <sz val="12"/>
            <color indexed="81"/>
            <rFont val="Tahoma"/>
            <family val="2"/>
          </rPr>
          <t>.
Aparece Automaticamente cuando se registra el Factor</t>
        </r>
      </text>
    </comment>
    <comment ref="L278" authorId="0" shapeId="0" xr:uid="{3A927593-77B8-414E-897C-BC5319873D7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3" authorId="0" shapeId="0" xr:uid="{00000000-0006-0000-0100-000072000000}">
      <text>
        <r>
          <rPr>
            <b/>
            <sz val="12"/>
            <color indexed="16"/>
            <rFont val="Tahoma"/>
            <family val="2"/>
          </rPr>
          <t>NO se debe capturar</t>
        </r>
        <r>
          <rPr>
            <b/>
            <sz val="12"/>
            <color indexed="81"/>
            <rFont val="Tahoma"/>
            <family val="2"/>
          </rPr>
          <t>.
Aparece Automaticamente cuando se registra el Factor</t>
        </r>
      </text>
    </comment>
    <comment ref="L283" authorId="0" shapeId="0" xr:uid="{2A2CD9B4-197B-4521-AFC9-C85E64628D0C}">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8" authorId="0" shapeId="0" xr:uid="{00000000-0006-0000-0100-000074000000}">
      <text>
        <r>
          <rPr>
            <b/>
            <sz val="12"/>
            <color indexed="16"/>
            <rFont val="Tahoma"/>
            <family val="2"/>
          </rPr>
          <t>NO se debe capturar</t>
        </r>
        <r>
          <rPr>
            <b/>
            <sz val="12"/>
            <color indexed="81"/>
            <rFont val="Tahoma"/>
            <family val="2"/>
          </rPr>
          <t>.
Aparece Automaticamente cuando se registra el Factor</t>
        </r>
      </text>
    </comment>
    <comment ref="L288" authorId="0" shapeId="0" xr:uid="{6CCC2054-673B-466F-9357-EC8BBD6F62EC}">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3" authorId="0" shapeId="0" xr:uid="{00000000-0006-0000-0100-000076000000}">
      <text>
        <r>
          <rPr>
            <b/>
            <sz val="12"/>
            <color indexed="16"/>
            <rFont val="Tahoma"/>
            <family val="2"/>
          </rPr>
          <t>NO se debe capturar</t>
        </r>
        <r>
          <rPr>
            <b/>
            <sz val="12"/>
            <color indexed="81"/>
            <rFont val="Tahoma"/>
            <family val="2"/>
          </rPr>
          <t>.
Aparece Automaticamente cuando se registra el Factor</t>
        </r>
      </text>
    </comment>
    <comment ref="L293" authorId="0" shapeId="0" xr:uid="{A966F698-3743-408D-B334-46758C0185B6}">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8" authorId="0" shapeId="0" xr:uid="{00000000-0006-0000-0100-000078000000}">
      <text>
        <r>
          <rPr>
            <b/>
            <sz val="12"/>
            <color indexed="16"/>
            <rFont val="Tahoma"/>
            <family val="2"/>
          </rPr>
          <t>NO se debe capturar</t>
        </r>
        <r>
          <rPr>
            <b/>
            <sz val="12"/>
            <color indexed="81"/>
            <rFont val="Tahoma"/>
            <family val="2"/>
          </rPr>
          <t>.
Aparece Automaticamente cuando se registra el Factor</t>
        </r>
      </text>
    </comment>
    <comment ref="L298" authorId="0" shapeId="0" xr:uid="{E2C1F56A-996C-4CD3-A471-30D90209D67B}">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3" authorId="0" shapeId="0" xr:uid="{00000000-0006-0000-0100-00007A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3" authorId="0" shapeId="0" xr:uid="{00000000-0006-0000-0100-00007B000000}">
      <text>
        <r>
          <rPr>
            <b/>
            <sz val="12"/>
            <color indexed="16"/>
            <rFont val="Tahoma"/>
            <family val="2"/>
          </rPr>
          <t>NO se debe capturar</t>
        </r>
        <r>
          <rPr>
            <b/>
            <sz val="12"/>
            <color indexed="81"/>
            <rFont val="Tahoma"/>
            <family val="2"/>
          </rPr>
          <t>.
Aparece Automaticamente cuando se registra el Factor</t>
        </r>
      </text>
    </comment>
    <comment ref="L303" authorId="0" shapeId="0" xr:uid="{F5DB7317-3629-4E46-8D10-E49EFBD43298}">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8" authorId="0" shapeId="0" xr:uid="{00000000-0006-0000-0100-00007D000000}">
      <text>
        <r>
          <rPr>
            <b/>
            <sz val="12"/>
            <color indexed="16"/>
            <rFont val="Tahoma"/>
            <family val="2"/>
          </rPr>
          <t>NO se debe capturar</t>
        </r>
        <r>
          <rPr>
            <b/>
            <sz val="12"/>
            <color indexed="81"/>
            <rFont val="Tahoma"/>
            <family val="2"/>
          </rPr>
          <t>.
Aparece Automaticamente cuando se registra el Factor</t>
        </r>
      </text>
    </comment>
    <comment ref="L308" authorId="0" shapeId="0" xr:uid="{65CC6775-8141-4E60-BA0C-C9191F3DCC39}">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3" authorId="0" shapeId="0" xr:uid="{00000000-0006-0000-0100-00007F000000}">
      <text>
        <r>
          <rPr>
            <b/>
            <sz val="12"/>
            <color indexed="16"/>
            <rFont val="Tahoma"/>
            <family val="2"/>
          </rPr>
          <t>NO se debe capturar</t>
        </r>
        <r>
          <rPr>
            <b/>
            <sz val="12"/>
            <color indexed="81"/>
            <rFont val="Tahoma"/>
            <family val="2"/>
          </rPr>
          <t>.
Aparece Automaticamente cuando se registra el Factor</t>
        </r>
      </text>
    </comment>
    <comment ref="L313" authorId="0" shapeId="0" xr:uid="{919DE192-C276-4169-A2D2-B07BE4BAC459}">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8" authorId="0" shapeId="0" xr:uid="{00000000-0006-0000-0100-000081000000}">
      <text>
        <r>
          <rPr>
            <b/>
            <sz val="12"/>
            <color indexed="16"/>
            <rFont val="Tahoma"/>
            <family val="2"/>
          </rPr>
          <t>NO se debe capturar</t>
        </r>
        <r>
          <rPr>
            <b/>
            <sz val="12"/>
            <color indexed="81"/>
            <rFont val="Tahoma"/>
            <family val="2"/>
          </rPr>
          <t>.
Aparece Automaticamente cuando se registra el Factor</t>
        </r>
      </text>
    </comment>
    <comment ref="L318" authorId="0" shapeId="0" xr:uid="{035679CC-8D5F-4252-9DEB-BF0517595E6D}">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3" authorId="0" shapeId="0" xr:uid="{00000000-0006-0000-0100-000083000000}">
      <text>
        <r>
          <rPr>
            <b/>
            <sz val="12"/>
            <color indexed="16"/>
            <rFont val="Tahoma"/>
            <family val="2"/>
          </rPr>
          <t>NO se debe capturar</t>
        </r>
        <r>
          <rPr>
            <b/>
            <sz val="12"/>
            <color indexed="81"/>
            <rFont val="Tahoma"/>
            <family val="2"/>
          </rPr>
          <t>.
Aparece Automaticamente cuando se registra el Factor</t>
        </r>
      </text>
    </comment>
    <comment ref="L323" authorId="0" shapeId="0" xr:uid="{EDB16EC6-644F-451B-9BA1-62C7CC17CEE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8" authorId="0" shapeId="0" xr:uid="{00000000-0006-0000-0100-000085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8" authorId="0" shapeId="0" xr:uid="{00000000-0006-0000-0100-000086000000}">
      <text>
        <r>
          <rPr>
            <b/>
            <sz val="12"/>
            <color indexed="16"/>
            <rFont val="Tahoma"/>
            <family val="2"/>
          </rPr>
          <t>NO se debe capturar</t>
        </r>
        <r>
          <rPr>
            <b/>
            <sz val="12"/>
            <color indexed="81"/>
            <rFont val="Tahoma"/>
            <family val="2"/>
          </rPr>
          <t>.
Aparece Automaticamente cuando se registra el Factor</t>
        </r>
      </text>
    </comment>
    <comment ref="L328" authorId="0" shapeId="0" xr:uid="{33DD0FD1-CCFD-4663-8B18-6811F8C551DF}">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3" authorId="0" shapeId="0" xr:uid="{00000000-0006-0000-0100-000088000000}">
      <text>
        <r>
          <rPr>
            <b/>
            <sz val="12"/>
            <color indexed="16"/>
            <rFont val="Tahoma"/>
            <family val="2"/>
          </rPr>
          <t>NO se debe capturar</t>
        </r>
        <r>
          <rPr>
            <b/>
            <sz val="12"/>
            <color indexed="81"/>
            <rFont val="Tahoma"/>
            <family val="2"/>
          </rPr>
          <t>.
Aparece Automaticamente cuando se registra el Factor</t>
        </r>
      </text>
    </comment>
    <comment ref="L333" authorId="0" shapeId="0" xr:uid="{3F1014A1-2AEA-4AD6-B811-B9E330167D06}">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8" authorId="0" shapeId="0" xr:uid="{00000000-0006-0000-0100-00008A000000}">
      <text>
        <r>
          <rPr>
            <b/>
            <sz val="12"/>
            <color indexed="16"/>
            <rFont val="Tahoma"/>
            <family val="2"/>
          </rPr>
          <t>NO se debe capturar</t>
        </r>
        <r>
          <rPr>
            <b/>
            <sz val="12"/>
            <color indexed="81"/>
            <rFont val="Tahoma"/>
            <family val="2"/>
          </rPr>
          <t>.
Aparece Automaticamente cuando se registra el Factor</t>
        </r>
      </text>
    </comment>
    <comment ref="L338" authorId="0" shapeId="0" xr:uid="{65B03E47-9C3E-44EE-81B8-548D1B0C93F6}">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3" authorId="0" shapeId="0" xr:uid="{00000000-0006-0000-0100-00008C000000}">
      <text>
        <r>
          <rPr>
            <b/>
            <sz val="12"/>
            <color indexed="16"/>
            <rFont val="Tahoma"/>
            <family val="2"/>
          </rPr>
          <t>NO se debe capturar</t>
        </r>
        <r>
          <rPr>
            <b/>
            <sz val="12"/>
            <color indexed="81"/>
            <rFont val="Tahoma"/>
            <family val="2"/>
          </rPr>
          <t>.
Aparece Automaticamente cuando se registra el Factor</t>
        </r>
      </text>
    </comment>
    <comment ref="L343" authorId="0" shapeId="0" xr:uid="{4AF2B8BB-7460-4345-84A4-EBAD4E46241B}">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8" authorId="0" shapeId="0" xr:uid="{00000000-0006-0000-0100-00008E000000}">
      <text>
        <r>
          <rPr>
            <b/>
            <sz val="12"/>
            <color indexed="16"/>
            <rFont val="Tahoma"/>
            <family val="2"/>
          </rPr>
          <t>NO se debe capturar</t>
        </r>
        <r>
          <rPr>
            <b/>
            <sz val="12"/>
            <color indexed="81"/>
            <rFont val="Tahoma"/>
            <family val="2"/>
          </rPr>
          <t>.
Aparece Automaticamente cuando se registra el Factor</t>
        </r>
      </text>
    </comment>
    <comment ref="L348" authorId="0" shapeId="0" xr:uid="{9D68BFD9-7641-4141-804B-A5832F527B3D}">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3" authorId="0" shapeId="0" xr:uid="{00000000-0006-0000-0100-000090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3" authorId="0" shapeId="0" xr:uid="{00000000-0006-0000-0100-000091000000}">
      <text>
        <r>
          <rPr>
            <b/>
            <sz val="12"/>
            <color indexed="16"/>
            <rFont val="Tahoma"/>
            <family val="2"/>
          </rPr>
          <t>NO se debe capturar</t>
        </r>
        <r>
          <rPr>
            <b/>
            <sz val="12"/>
            <color indexed="81"/>
            <rFont val="Tahoma"/>
            <family val="2"/>
          </rPr>
          <t>.
Aparece Automaticamente cuando se registra el Factor</t>
        </r>
      </text>
    </comment>
    <comment ref="L353" authorId="0" shapeId="0" xr:uid="{2F3DF737-2CDE-462A-82DC-DB05D6C9364F}">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8" authorId="0" shapeId="0" xr:uid="{00000000-0006-0000-0100-000093000000}">
      <text>
        <r>
          <rPr>
            <b/>
            <sz val="12"/>
            <color indexed="16"/>
            <rFont val="Tahoma"/>
            <family val="2"/>
          </rPr>
          <t>NO se debe capturar</t>
        </r>
        <r>
          <rPr>
            <b/>
            <sz val="12"/>
            <color indexed="81"/>
            <rFont val="Tahoma"/>
            <family val="2"/>
          </rPr>
          <t>.
Aparece Automaticamente cuando se registra el Factor</t>
        </r>
      </text>
    </comment>
    <comment ref="L358" authorId="0" shapeId="0" xr:uid="{F8696C56-D795-45F1-8FB5-DBB27ED3C1D6}">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3" authorId="0" shapeId="0" xr:uid="{00000000-0006-0000-0100-000095000000}">
      <text>
        <r>
          <rPr>
            <b/>
            <sz val="12"/>
            <color indexed="16"/>
            <rFont val="Tahoma"/>
            <family val="2"/>
          </rPr>
          <t>NO se debe capturar</t>
        </r>
        <r>
          <rPr>
            <b/>
            <sz val="12"/>
            <color indexed="81"/>
            <rFont val="Tahoma"/>
            <family val="2"/>
          </rPr>
          <t>.
Aparece Automaticamente cuando se registra el Factor</t>
        </r>
      </text>
    </comment>
    <comment ref="L363" authorId="0" shapeId="0" xr:uid="{BF4C4C6D-BD05-428F-85BD-F84AC274C88C}">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8" authorId="0" shapeId="0" xr:uid="{00000000-0006-0000-0100-000097000000}">
      <text>
        <r>
          <rPr>
            <b/>
            <sz val="12"/>
            <color indexed="16"/>
            <rFont val="Tahoma"/>
            <family val="2"/>
          </rPr>
          <t>NO se debe capturar</t>
        </r>
        <r>
          <rPr>
            <b/>
            <sz val="12"/>
            <color indexed="81"/>
            <rFont val="Tahoma"/>
            <family val="2"/>
          </rPr>
          <t>.
Aparece Automaticamente cuando se registra el Factor</t>
        </r>
      </text>
    </comment>
    <comment ref="L368" authorId="0" shapeId="0" xr:uid="{89F31246-8286-409D-9E8B-F39B301F701C}">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3" authorId="0" shapeId="0" xr:uid="{00000000-0006-0000-0100-000099000000}">
      <text>
        <r>
          <rPr>
            <b/>
            <sz val="12"/>
            <color indexed="16"/>
            <rFont val="Tahoma"/>
            <family val="2"/>
          </rPr>
          <t>NO se debe capturar</t>
        </r>
        <r>
          <rPr>
            <b/>
            <sz val="12"/>
            <color indexed="81"/>
            <rFont val="Tahoma"/>
            <family val="2"/>
          </rPr>
          <t>.
Aparece Automaticamente cuando se registra el Factor</t>
        </r>
      </text>
    </comment>
    <comment ref="L373" authorId="0" shapeId="0" xr:uid="{465C3316-1D28-4E50-B802-683375499EC6}">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8" authorId="0" shapeId="0" xr:uid="{00000000-0006-0000-0100-00009B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8" authorId="0" shapeId="0" xr:uid="{00000000-0006-0000-0100-00009C000000}">
      <text>
        <r>
          <rPr>
            <b/>
            <sz val="12"/>
            <color indexed="16"/>
            <rFont val="Tahoma"/>
            <family val="2"/>
          </rPr>
          <t>NO se debe capturar</t>
        </r>
        <r>
          <rPr>
            <b/>
            <sz val="12"/>
            <color indexed="81"/>
            <rFont val="Tahoma"/>
            <family val="2"/>
          </rPr>
          <t>.
Aparece Automaticamente cuando se registra el Factor</t>
        </r>
      </text>
    </comment>
    <comment ref="L378" authorId="0" shapeId="0" xr:uid="{00000000-0006-0000-0100-00009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3" authorId="0" shapeId="0" xr:uid="{00000000-0006-0000-0100-00009E000000}">
      <text>
        <r>
          <rPr>
            <b/>
            <sz val="12"/>
            <color indexed="16"/>
            <rFont val="Tahoma"/>
            <family val="2"/>
          </rPr>
          <t>NO se debe capturar</t>
        </r>
        <r>
          <rPr>
            <b/>
            <sz val="12"/>
            <color indexed="81"/>
            <rFont val="Tahoma"/>
            <family val="2"/>
          </rPr>
          <t>.
Aparece Automaticamente cuando se registra el Factor</t>
        </r>
      </text>
    </comment>
    <comment ref="L383" authorId="0" shapeId="0" xr:uid="{00000000-0006-0000-0100-00009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8" authorId="0" shapeId="0" xr:uid="{00000000-0006-0000-0100-0000A0000000}">
      <text>
        <r>
          <rPr>
            <b/>
            <sz val="12"/>
            <color indexed="16"/>
            <rFont val="Tahoma"/>
            <family val="2"/>
          </rPr>
          <t>NO se debe capturar</t>
        </r>
        <r>
          <rPr>
            <b/>
            <sz val="12"/>
            <color indexed="81"/>
            <rFont val="Tahoma"/>
            <family val="2"/>
          </rPr>
          <t>.
Aparece Automaticamente cuando se registra el Factor</t>
        </r>
      </text>
    </comment>
    <comment ref="L388" authorId="0" shapeId="0" xr:uid="{00000000-0006-0000-0100-0000A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3" authorId="0" shapeId="0" xr:uid="{00000000-0006-0000-0100-0000A2000000}">
      <text>
        <r>
          <rPr>
            <b/>
            <sz val="12"/>
            <color indexed="16"/>
            <rFont val="Tahoma"/>
            <family val="2"/>
          </rPr>
          <t>NO se debe capturar</t>
        </r>
        <r>
          <rPr>
            <b/>
            <sz val="12"/>
            <color indexed="81"/>
            <rFont val="Tahoma"/>
            <family val="2"/>
          </rPr>
          <t>.
Aparece Automaticamente cuando se registra el Factor</t>
        </r>
      </text>
    </comment>
    <comment ref="L393" authorId="0" shapeId="0" xr:uid="{00000000-0006-0000-0100-0000A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8" authorId="0" shapeId="0" xr:uid="{00000000-0006-0000-0100-0000A4000000}">
      <text>
        <r>
          <rPr>
            <b/>
            <sz val="12"/>
            <color indexed="16"/>
            <rFont val="Tahoma"/>
            <family val="2"/>
          </rPr>
          <t>NO se debe capturar</t>
        </r>
        <r>
          <rPr>
            <b/>
            <sz val="12"/>
            <color indexed="81"/>
            <rFont val="Tahoma"/>
            <family val="2"/>
          </rPr>
          <t>.
Aparece Automaticamente cuando se registra el Factor</t>
        </r>
      </text>
    </comment>
    <comment ref="L398" authorId="0" shapeId="0" xr:uid="{00000000-0006-0000-0100-0000A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3" authorId="0" shapeId="0" xr:uid="{00000000-0006-0000-0100-0000A6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3" authorId="0" shapeId="0" xr:uid="{00000000-0006-0000-0100-0000A7000000}">
      <text>
        <r>
          <rPr>
            <b/>
            <sz val="12"/>
            <color indexed="16"/>
            <rFont val="Tahoma"/>
            <family val="2"/>
          </rPr>
          <t>NO se debe capturar</t>
        </r>
        <r>
          <rPr>
            <b/>
            <sz val="12"/>
            <color indexed="81"/>
            <rFont val="Tahoma"/>
            <family val="2"/>
          </rPr>
          <t>.
Aparece Automaticamente cuando se registra el Factor</t>
        </r>
      </text>
    </comment>
    <comment ref="L403" authorId="0" shapeId="0" xr:uid="{00000000-0006-0000-0100-0000A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8" authorId="0" shapeId="0" xr:uid="{00000000-0006-0000-0100-0000A9000000}">
      <text>
        <r>
          <rPr>
            <b/>
            <sz val="12"/>
            <color indexed="16"/>
            <rFont val="Tahoma"/>
            <family val="2"/>
          </rPr>
          <t>NO se debe capturar</t>
        </r>
        <r>
          <rPr>
            <b/>
            <sz val="12"/>
            <color indexed="81"/>
            <rFont val="Tahoma"/>
            <family val="2"/>
          </rPr>
          <t>.
Aparece Automaticamente cuando se registra el Factor</t>
        </r>
      </text>
    </comment>
    <comment ref="L408" authorId="0" shapeId="0" xr:uid="{00000000-0006-0000-0100-0000A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3" authorId="0" shapeId="0" xr:uid="{00000000-0006-0000-0100-0000AB000000}">
      <text>
        <r>
          <rPr>
            <b/>
            <sz val="12"/>
            <color indexed="16"/>
            <rFont val="Tahoma"/>
            <family val="2"/>
          </rPr>
          <t>NO se debe capturar</t>
        </r>
        <r>
          <rPr>
            <b/>
            <sz val="12"/>
            <color indexed="81"/>
            <rFont val="Tahoma"/>
            <family val="2"/>
          </rPr>
          <t>.
Aparece Automaticamente cuando se registra el Factor</t>
        </r>
      </text>
    </comment>
    <comment ref="L413" authorId="0" shapeId="0" xr:uid="{00000000-0006-0000-0100-0000A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8" authorId="0" shapeId="0" xr:uid="{00000000-0006-0000-0100-0000AD000000}">
      <text>
        <r>
          <rPr>
            <b/>
            <sz val="12"/>
            <color indexed="16"/>
            <rFont val="Tahoma"/>
            <family val="2"/>
          </rPr>
          <t>NO se debe capturar</t>
        </r>
        <r>
          <rPr>
            <b/>
            <sz val="12"/>
            <color indexed="81"/>
            <rFont val="Tahoma"/>
            <family val="2"/>
          </rPr>
          <t>.
Aparece Automaticamente cuando se registra el Factor</t>
        </r>
      </text>
    </comment>
    <comment ref="L418" authorId="0" shapeId="0" xr:uid="{00000000-0006-0000-0100-0000A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3" authorId="0" shapeId="0" xr:uid="{00000000-0006-0000-0100-0000AF000000}">
      <text>
        <r>
          <rPr>
            <b/>
            <sz val="12"/>
            <color indexed="16"/>
            <rFont val="Tahoma"/>
            <family val="2"/>
          </rPr>
          <t>NO se debe capturar</t>
        </r>
        <r>
          <rPr>
            <b/>
            <sz val="12"/>
            <color indexed="81"/>
            <rFont val="Tahoma"/>
            <family val="2"/>
          </rPr>
          <t>.
Aparece Automaticamente cuando se registra el Factor</t>
        </r>
      </text>
    </comment>
    <comment ref="L423" authorId="0" shapeId="0" xr:uid="{00000000-0006-0000-0100-0000B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28" authorId="0" shapeId="0" xr:uid="{00000000-0006-0000-0100-0000B1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28" authorId="0" shapeId="0" xr:uid="{00000000-0006-0000-0100-0000B2000000}">
      <text>
        <r>
          <rPr>
            <b/>
            <sz val="12"/>
            <color indexed="16"/>
            <rFont val="Tahoma"/>
            <family val="2"/>
          </rPr>
          <t>NO se debe capturar</t>
        </r>
        <r>
          <rPr>
            <b/>
            <sz val="12"/>
            <color indexed="81"/>
            <rFont val="Tahoma"/>
            <family val="2"/>
          </rPr>
          <t>.
Aparece Automaticamente cuando se registra el Factor</t>
        </r>
      </text>
    </comment>
    <comment ref="L428" authorId="0" shapeId="0" xr:uid="{00000000-0006-0000-0100-0000B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3" authorId="0" shapeId="0" xr:uid="{00000000-0006-0000-0100-0000B4000000}">
      <text>
        <r>
          <rPr>
            <b/>
            <sz val="12"/>
            <color indexed="16"/>
            <rFont val="Tahoma"/>
            <family val="2"/>
          </rPr>
          <t>NO se debe capturar</t>
        </r>
        <r>
          <rPr>
            <b/>
            <sz val="12"/>
            <color indexed="81"/>
            <rFont val="Tahoma"/>
            <family val="2"/>
          </rPr>
          <t>.
Aparece Automaticamente cuando se registra el Factor</t>
        </r>
      </text>
    </comment>
    <comment ref="L433" authorId="0" shapeId="0" xr:uid="{00000000-0006-0000-0100-0000B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8" authorId="0" shapeId="0" xr:uid="{00000000-0006-0000-0100-0000B6000000}">
      <text>
        <r>
          <rPr>
            <b/>
            <sz val="12"/>
            <color indexed="16"/>
            <rFont val="Tahoma"/>
            <family val="2"/>
          </rPr>
          <t>NO se debe capturar</t>
        </r>
        <r>
          <rPr>
            <b/>
            <sz val="12"/>
            <color indexed="81"/>
            <rFont val="Tahoma"/>
            <family val="2"/>
          </rPr>
          <t>.
Aparece Automaticamente cuando se registra el Factor</t>
        </r>
      </text>
    </comment>
    <comment ref="L438" authorId="0" shapeId="0" xr:uid="{00000000-0006-0000-0100-0000B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3" authorId="0" shapeId="0" xr:uid="{00000000-0006-0000-0100-0000B8000000}">
      <text>
        <r>
          <rPr>
            <b/>
            <sz val="12"/>
            <color indexed="16"/>
            <rFont val="Tahoma"/>
            <family val="2"/>
          </rPr>
          <t>NO se debe capturar</t>
        </r>
        <r>
          <rPr>
            <b/>
            <sz val="12"/>
            <color indexed="81"/>
            <rFont val="Tahoma"/>
            <family val="2"/>
          </rPr>
          <t>.
Aparece Automaticamente cuando se registra el Factor</t>
        </r>
      </text>
    </comment>
    <comment ref="L443" authorId="0" shapeId="0" xr:uid="{00000000-0006-0000-0100-0000B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8" authorId="0" shapeId="0" xr:uid="{00000000-0006-0000-0100-0000BA000000}">
      <text>
        <r>
          <rPr>
            <b/>
            <sz val="12"/>
            <color indexed="16"/>
            <rFont val="Tahoma"/>
            <family val="2"/>
          </rPr>
          <t>NO se debe capturar</t>
        </r>
        <r>
          <rPr>
            <b/>
            <sz val="12"/>
            <color indexed="81"/>
            <rFont val="Tahoma"/>
            <family val="2"/>
          </rPr>
          <t>.
Aparece Automaticamente cuando se registra el Factor</t>
        </r>
      </text>
    </comment>
    <comment ref="L448" authorId="0" shapeId="0" xr:uid="{00000000-0006-0000-0100-0000B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53" authorId="0" shapeId="0" xr:uid="{00000000-0006-0000-0100-0000BC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53" authorId="0" shapeId="0" xr:uid="{00000000-0006-0000-0100-0000BD000000}">
      <text>
        <r>
          <rPr>
            <b/>
            <sz val="12"/>
            <color indexed="16"/>
            <rFont val="Tahoma"/>
            <family val="2"/>
          </rPr>
          <t>NO se debe capturar</t>
        </r>
        <r>
          <rPr>
            <b/>
            <sz val="12"/>
            <color indexed="81"/>
            <rFont val="Tahoma"/>
            <family val="2"/>
          </rPr>
          <t>.
Aparece Automaticamente cuando se registra el Factor</t>
        </r>
      </text>
    </comment>
    <comment ref="L453" authorId="0" shapeId="0" xr:uid="{00000000-0006-0000-0100-0000B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8" authorId="0" shapeId="0" xr:uid="{00000000-0006-0000-0100-0000BF000000}">
      <text>
        <r>
          <rPr>
            <b/>
            <sz val="12"/>
            <color indexed="16"/>
            <rFont val="Tahoma"/>
            <family val="2"/>
          </rPr>
          <t>NO se debe capturar</t>
        </r>
        <r>
          <rPr>
            <b/>
            <sz val="12"/>
            <color indexed="81"/>
            <rFont val="Tahoma"/>
            <family val="2"/>
          </rPr>
          <t>.
Aparece Automaticamente cuando se registra el Factor</t>
        </r>
      </text>
    </comment>
    <comment ref="L458" authorId="0" shapeId="0" xr:uid="{00000000-0006-0000-0100-0000C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3" authorId="0" shapeId="0" xr:uid="{00000000-0006-0000-0100-0000C1000000}">
      <text>
        <r>
          <rPr>
            <b/>
            <sz val="12"/>
            <color indexed="16"/>
            <rFont val="Tahoma"/>
            <family val="2"/>
          </rPr>
          <t>NO se debe capturar</t>
        </r>
        <r>
          <rPr>
            <b/>
            <sz val="12"/>
            <color indexed="81"/>
            <rFont val="Tahoma"/>
            <family val="2"/>
          </rPr>
          <t>.
Aparece Automaticamente cuando se registra el Factor</t>
        </r>
      </text>
    </comment>
    <comment ref="L463" authorId="0" shapeId="0" xr:uid="{D481F53D-6753-4D0C-8A17-6D6B14943E2E}">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8" authorId="0" shapeId="0" xr:uid="{00000000-0006-0000-0100-0000C3000000}">
      <text>
        <r>
          <rPr>
            <b/>
            <sz val="12"/>
            <color indexed="16"/>
            <rFont val="Tahoma"/>
            <family val="2"/>
          </rPr>
          <t>NO se debe capturar</t>
        </r>
        <r>
          <rPr>
            <b/>
            <sz val="12"/>
            <color indexed="81"/>
            <rFont val="Tahoma"/>
            <family val="2"/>
          </rPr>
          <t>.
Aparece Automaticamente cuando se registra el Factor</t>
        </r>
      </text>
    </comment>
    <comment ref="L468" authorId="0" shapeId="0" xr:uid="{00000000-0006-0000-0100-0000C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73" authorId="0" shapeId="0" xr:uid="{00000000-0006-0000-0100-0000C5000000}">
      <text>
        <r>
          <rPr>
            <b/>
            <sz val="12"/>
            <color indexed="16"/>
            <rFont val="Tahoma"/>
            <family val="2"/>
          </rPr>
          <t>NO se debe capturar</t>
        </r>
        <r>
          <rPr>
            <b/>
            <sz val="12"/>
            <color indexed="81"/>
            <rFont val="Tahoma"/>
            <family val="2"/>
          </rPr>
          <t>.
Aparece Automaticamente cuando se registra el Factor</t>
        </r>
      </text>
    </comment>
    <comment ref="L473" authorId="0" shapeId="0" xr:uid="{00000000-0006-0000-0100-0000C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78" authorId="0" shapeId="0" xr:uid="{00000000-0006-0000-0100-0000C7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78" authorId="0" shapeId="0" xr:uid="{00000000-0006-0000-0100-0000C8000000}">
      <text>
        <r>
          <rPr>
            <b/>
            <sz val="12"/>
            <color indexed="16"/>
            <rFont val="Tahoma"/>
            <family val="2"/>
          </rPr>
          <t>NO se debe capturar</t>
        </r>
        <r>
          <rPr>
            <b/>
            <sz val="12"/>
            <color indexed="81"/>
            <rFont val="Tahoma"/>
            <family val="2"/>
          </rPr>
          <t>.
Aparece Automaticamente cuando se registra el Factor</t>
        </r>
      </text>
    </comment>
    <comment ref="L478" authorId="0" shapeId="0" xr:uid="{00000000-0006-0000-0100-0000C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83" authorId="0" shapeId="0" xr:uid="{00000000-0006-0000-0100-0000CA000000}">
      <text>
        <r>
          <rPr>
            <b/>
            <sz val="12"/>
            <color indexed="16"/>
            <rFont val="Tahoma"/>
            <family val="2"/>
          </rPr>
          <t>NO se debe capturar</t>
        </r>
        <r>
          <rPr>
            <b/>
            <sz val="12"/>
            <color indexed="81"/>
            <rFont val="Tahoma"/>
            <family val="2"/>
          </rPr>
          <t>.
Aparece Automaticamente cuando se registra el Factor</t>
        </r>
      </text>
    </comment>
    <comment ref="L483" authorId="0" shapeId="0" xr:uid="{00000000-0006-0000-0100-0000C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88" authorId="0" shapeId="0" xr:uid="{00000000-0006-0000-0100-0000CC000000}">
      <text>
        <r>
          <rPr>
            <b/>
            <sz val="12"/>
            <color indexed="16"/>
            <rFont val="Tahoma"/>
            <family val="2"/>
          </rPr>
          <t>NO se debe capturar</t>
        </r>
        <r>
          <rPr>
            <b/>
            <sz val="12"/>
            <color indexed="81"/>
            <rFont val="Tahoma"/>
            <family val="2"/>
          </rPr>
          <t>.
Aparece Automaticamente cuando se registra el Factor</t>
        </r>
      </text>
    </comment>
    <comment ref="L488" authorId="0" shapeId="0" xr:uid="{00000000-0006-0000-0100-0000C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3" authorId="0" shapeId="0" xr:uid="{00000000-0006-0000-0100-0000CE000000}">
      <text>
        <r>
          <rPr>
            <b/>
            <sz val="12"/>
            <color indexed="16"/>
            <rFont val="Tahoma"/>
            <family val="2"/>
          </rPr>
          <t>NO se debe capturar</t>
        </r>
        <r>
          <rPr>
            <b/>
            <sz val="12"/>
            <color indexed="81"/>
            <rFont val="Tahoma"/>
            <family val="2"/>
          </rPr>
          <t>.
Aparece Automaticamente cuando se registra el Factor</t>
        </r>
      </text>
    </comment>
    <comment ref="L493" authorId="0" shapeId="0" xr:uid="{00000000-0006-0000-0100-0000C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8" authorId="0" shapeId="0" xr:uid="{00000000-0006-0000-0100-0000D0000000}">
      <text>
        <r>
          <rPr>
            <b/>
            <sz val="12"/>
            <color indexed="16"/>
            <rFont val="Tahoma"/>
            <family val="2"/>
          </rPr>
          <t>NO se debe capturar</t>
        </r>
        <r>
          <rPr>
            <b/>
            <sz val="12"/>
            <color indexed="81"/>
            <rFont val="Tahoma"/>
            <family val="2"/>
          </rPr>
          <t>.
Aparece Automaticamente cuando se registra el Factor</t>
        </r>
      </text>
    </comment>
    <comment ref="L498" authorId="0" shapeId="0" xr:uid="{00000000-0006-0000-0100-0000D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03" authorId="0" shapeId="0" xr:uid="{00000000-0006-0000-0100-0000D2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03" authorId="0" shapeId="0" xr:uid="{00000000-0006-0000-0100-0000D3000000}">
      <text>
        <r>
          <rPr>
            <b/>
            <sz val="12"/>
            <color indexed="16"/>
            <rFont val="Tahoma"/>
            <family val="2"/>
          </rPr>
          <t>NO se debe capturar</t>
        </r>
        <r>
          <rPr>
            <b/>
            <sz val="12"/>
            <color indexed="81"/>
            <rFont val="Tahoma"/>
            <family val="2"/>
          </rPr>
          <t>.
Aparece Automaticamente cuando se registra el Factor</t>
        </r>
      </text>
    </comment>
    <comment ref="L503" authorId="0" shapeId="0" xr:uid="{00000000-0006-0000-0100-0000D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08" authorId="0" shapeId="0" xr:uid="{00000000-0006-0000-0100-0000D5000000}">
      <text>
        <r>
          <rPr>
            <b/>
            <sz val="12"/>
            <color indexed="16"/>
            <rFont val="Tahoma"/>
            <family val="2"/>
          </rPr>
          <t>NO se debe capturar</t>
        </r>
        <r>
          <rPr>
            <b/>
            <sz val="12"/>
            <color indexed="81"/>
            <rFont val="Tahoma"/>
            <family val="2"/>
          </rPr>
          <t>.
Aparece Automaticamente cuando se registra el Factor</t>
        </r>
      </text>
    </comment>
    <comment ref="L508" authorId="0" shapeId="0" xr:uid="{00000000-0006-0000-0100-0000D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13" authorId="0" shapeId="0" xr:uid="{00000000-0006-0000-0100-0000D7000000}">
      <text>
        <r>
          <rPr>
            <b/>
            <sz val="12"/>
            <color indexed="16"/>
            <rFont val="Tahoma"/>
            <family val="2"/>
          </rPr>
          <t>NO se debe capturar</t>
        </r>
        <r>
          <rPr>
            <b/>
            <sz val="12"/>
            <color indexed="81"/>
            <rFont val="Tahoma"/>
            <family val="2"/>
          </rPr>
          <t>.
Aparece Automaticamente cuando se registra el Factor</t>
        </r>
      </text>
    </comment>
    <comment ref="L513" authorId="0" shapeId="0" xr:uid="{00000000-0006-0000-0100-0000D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18" authorId="0" shapeId="0" xr:uid="{00000000-0006-0000-0100-0000D9000000}">
      <text>
        <r>
          <rPr>
            <b/>
            <sz val="12"/>
            <color indexed="16"/>
            <rFont val="Tahoma"/>
            <family val="2"/>
          </rPr>
          <t>NO se debe capturar</t>
        </r>
        <r>
          <rPr>
            <b/>
            <sz val="12"/>
            <color indexed="81"/>
            <rFont val="Tahoma"/>
            <family val="2"/>
          </rPr>
          <t>.
Aparece Automaticamente cuando se registra el Factor</t>
        </r>
      </text>
    </comment>
    <comment ref="L518" authorId="0" shapeId="0" xr:uid="{00000000-0006-0000-0100-0000D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23" authorId="0" shapeId="0" xr:uid="{00000000-0006-0000-0100-0000DB000000}">
      <text>
        <r>
          <rPr>
            <b/>
            <sz val="12"/>
            <color indexed="16"/>
            <rFont val="Tahoma"/>
            <family val="2"/>
          </rPr>
          <t>NO se debe capturar</t>
        </r>
        <r>
          <rPr>
            <b/>
            <sz val="12"/>
            <color indexed="81"/>
            <rFont val="Tahoma"/>
            <family val="2"/>
          </rPr>
          <t>.
Aparece Automaticamente cuando se registra el Factor</t>
        </r>
      </text>
    </comment>
    <comment ref="L523" authorId="0" shapeId="0" xr:uid="{00000000-0006-0000-0100-0000D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28" authorId="0" shapeId="0" xr:uid="{00000000-0006-0000-0100-0000DD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28" authorId="0" shapeId="0" xr:uid="{00000000-0006-0000-0100-0000DE000000}">
      <text>
        <r>
          <rPr>
            <b/>
            <sz val="12"/>
            <color indexed="16"/>
            <rFont val="Tahoma"/>
            <family val="2"/>
          </rPr>
          <t>NO se debe capturar</t>
        </r>
        <r>
          <rPr>
            <b/>
            <sz val="12"/>
            <color indexed="81"/>
            <rFont val="Tahoma"/>
            <family val="2"/>
          </rPr>
          <t>.
Aparece Automaticamente cuando se registra el Factor</t>
        </r>
      </text>
    </comment>
    <comment ref="L528" authorId="0" shapeId="0" xr:uid="{00000000-0006-0000-0100-0000D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533" authorId="0" shapeId="0" xr:uid="{00000000-0006-0000-0100-0000E0000000}">
      <text>
        <r>
          <rPr>
            <b/>
            <sz val="12"/>
            <color indexed="16"/>
            <rFont val="Tahoma"/>
            <family val="2"/>
          </rPr>
          <t>NO se debe capturar</t>
        </r>
        <r>
          <rPr>
            <b/>
            <sz val="12"/>
            <color indexed="81"/>
            <rFont val="Tahoma"/>
            <family val="2"/>
          </rPr>
          <t>.
Aparece Automaticamente cuando se registra el Factor</t>
        </r>
      </text>
    </comment>
    <comment ref="L533" authorId="0" shapeId="0" xr:uid="{00000000-0006-0000-0100-0000E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38" authorId="0" shapeId="0" xr:uid="{00000000-0006-0000-0100-0000E2000000}">
      <text>
        <r>
          <rPr>
            <b/>
            <sz val="12"/>
            <color indexed="16"/>
            <rFont val="Tahoma"/>
            <family val="2"/>
          </rPr>
          <t>NO se debe capturar</t>
        </r>
        <r>
          <rPr>
            <b/>
            <sz val="12"/>
            <color indexed="81"/>
            <rFont val="Tahoma"/>
            <family val="2"/>
          </rPr>
          <t>.
Aparece Automaticamente cuando se registra el Factor</t>
        </r>
      </text>
    </comment>
    <comment ref="L538" authorId="0" shapeId="0" xr:uid="{00000000-0006-0000-0100-0000E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43" authorId="0" shapeId="0" xr:uid="{00000000-0006-0000-0100-0000E4000000}">
      <text>
        <r>
          <rPr>
            <b/>
            <sz val="12"/>
            <color indexed="16"/>
            <rFont val="Tahoma"/>
            <family val="2"/>
          </rPr>
          <t>NO se debe capturar</t>
        </r>
        <r>
          <rPr>
            <b/>
            <sz val="12"/>
            <color indexed="81"/>
            <rFont val="Tahoma"/>
            <family val="2"/>
          </rPr>
          <t>.
Aparece Automaticamente cuando se registra el Factor</t>
        </r>
      </text>
    </comment>
    <comment ref="L543" authorId="0" shapeId="0" xr:uid="{00000000-0006-0000-0100-0000E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48" authorId="0" shapeId="0" xr:uid="{00000000-0006-0000-0100-0000E6000000}">
      <text>
        <r>
          <rPr>
            <b/>
            <sz val="12"/>
            <color indexed="16"/>
            <rFont val="Tahoma"/>
            <family val="2"/>
          </rPr>
          <t>NO se debe capturar</t>
        </r>
        <r>
          <rPr>
            <b/>
            <sz val="12"/>
            <color indexed="81"/>
            <rFont val="Tahoma"/>
            <family val="2"/>
          </rPr>
          <t>.
Aparece Automaticamente cuando se registra el Factor</t>
        </r>
      </text>
    </comment>
    <comment ref="L548" authorId="0" shapeId="0" xr:uid="{00000000-0006-0000-0100-0000E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53" authorId="0" shapeId="0" xr:uid="{00000000-0006-0000-0100-0000E8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53" authorId="0" shapeId="0" xr:uid="{00000000-0006-0000-0100-0000E9000000}">
      <text>
        <r>
          <rPr>
            <b/>
            <sz val="12"/>
            <color indexed="16"/>
            <rFont val="Tahoma"/>
            <family val="2"/>
          </rPr>
          <t>NO se debe capturar</t>
        </r>
        <r>
          <rPr>
            <b/>
            <sz val="12"/>
            <color indexed="81"/>
            <rFont val="Tahoma"/>
            <family val="2"/>
          </rPr>
          <t>.
Aparece Automaticamente cuando se registra el Factor</t>
        </r>
      </text>
    </comment>
    <comment ref="L553" authorId="0" shapeId="0" xr:uid="{00000000-0006-0000-0100-0000E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58" authorId="0" shapeId="0" xr:uid="{00000000-0006-0000-0100-0000EB000000}">
      <text>
        <r>
          <rPr>
            <b/>
            <sz val="12"/>
            <color indexed="16"/>
            <rFont val="Tahoma"/>
            <family val="2"/>
          </rPr>
          <t>NO se debe capturar</t>
        </r>
        <r>
          <rPr>
            <b/>
            <sz val="12"/>
            <color indexed="81"/>
            <rFont val="Tahoma"/>
            <family val="2"/>
          </rPr>
          <t>.
Aparece Automaticamente cuando se registra el Factor</t>
        </r>
      </text>
    </comment>
    <comment ref="L558" authorId="0" shapeId="0" xr:uid="{00000000-0006-0000-0100-0000E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63" authorId="0" shapeId="0" xr:uid="{00000000-0006-0000-0100-0000ED000000}">
      <text>
        <r>
          <rPr>
            <b/>
            <sz val="12"/>
            <color indexed="16"/>
            <rFont val="Tahoma"/>
            <family val="2"/>
          </rPr>
          <t>NO se debe capturar</t>
        </r>
        <r>
          <rPr>
            <b/>
            <sz val="12"/>
            <color indexed="81"/>
            <rFont val="Tahoma"/>
            <family val="2"/>
          </rPr>
          <t>.
Aparece Automaticamente cuando se registra el Factor</t>
        </r>
      </text>
    </comment>
    <comment ref="L563" authorId="0" shapeId="0" xr:uid="{00000000-0006-0000-0100-0000E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68" authorId="0" shapeId="0" xr:uid="{00000000-0006-0000-0100-0000EF000000}">
      <text>
        <r>
          <rPr>
            <b/>
            <sz val="12"/>
            <color indexed="16"/>
            <rFont val="Tahoma"/>
            <family val="2"/>
          </rPr>
          <t>NO se debe capturar</t>
        </r>
        <r>
          <rPr>
            <b/>
            <sz val="12"/>
            <color indexed="81"/>
            <rFont val="Tahoma"/>
            <family val="2"/>
          </rPr>
          <t>.
Aparece Automaticamente cuando se registra el Factor</t>
        </r>
      </text>
    </comment>
    <comment ref="L568" authorId="0" shapeId="0" xr:uid="{00000000-0006-0000-0100-0000F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73" authorId="0" shapeId="0" xr:uid="{00000000-0006-0000-0100-0000F1000000}">
      <text>
        <r>
          <rPr>
            <b/>
            <sz val="12"/>
            <color indexed="16"/>
            <rFont val="Tahoma"/>
            <family val="2"/>
          </rPr>
          <t>NO se debe capturar</t>
        </r>
        <r>
          <rPr>
            <b/>
            <sz val="12"/>
            <color indexed="81"/>
            <rFont val="Tahoma"/>
            <family val="2"/>
          </rPr>
          <t>.
Aparece Automaticamente cuando se registra el Factor</t>
        </r>
      </text>
    </comment>
    <comment ref="L573" authorId="0" shapeId="0" xr:uid="{00000000-0006-0000-0100-0000F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78" authorId="0" shapeId="0" xr:uid="{00000000-0006-0000-0100-0000F3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78" authorId="0" shapeId="0" xr:uid="{00000000-0006-0000-0100-0000F4000000}">
      <text>
        <r>
          <rPr>
            <b/>
            <sz val="12"/>
            <color indexed="16"/>
            <rFont val="Tahoma"/>
            <family val="2"/>
          </rPr>
          <t>NO se debe capturar</t>
        </r>
        <r>
          <rPr>
            <b/>
            <sz val="12"/>
            <color indexed="81"/>
            <rFont val="Tahoma"/>
            <family val="2"/>
          </rPr>
          <t>.
Aparece Automaticamente cuando se registra el Factor</t>
        </r>
      </text>
    </comment>
    <comment ref="L578" authorId="0" shapeId="0" xr:uid="{00000000-0006-0000-0100-0000F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83" authorId="0" shapeId="0" xr:uid="{00000000-0006-0000-0100-0000F6000000}">
      <text>
        <r>
          <rPr>
            <b/>
            <sz val="12"/>
            <color indexed="16"/>
            <rFont val="Tahoma"/>
            <family val="2"/>
          </rPr>
          <t>NO se debe capturar</t>
        </r>
        <r>
          <rPr>
            <b/>
            <sz val="12"/>
            <color indexed="81"/>
            <rFont val="Tahoma"/>
            <family val="2"/>
          </rPr>
          <t>.
Aparece Automaticamente cuando se registra el Factor</t>
        </r>
      </text>
    </comment>
    <comment ref="L583" authorId="0" shapeId="0" xr:uid="{00000000-0006-0000-0100-0000F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88" authorId="0" shapeId="0" xr:uid="{00000000-0006-0000-0100-0000F8000000}">
      <text>
        <r>
          <rPr>
            <b/>
            <sz val="12"/>
            <color indexed="16"/>
            <rFont val="Tahoma"/>
            <family val="2"/>
          </rPr>
          <t>NO se debe capturar</t>
        </r>
        <r>
          <rPr>
            <b/>
            <sz val="12"/>
            <color indexed="81"/>
            <rFont val="Tahoma"/>
            <family val="2"/>
          </rPr>
          <t>.
Aparece Automaticamente cuando se registra el Factor</t>
        </r>
      </text>
    </comment>
    <comment ref="L588" authorId="0" shapeId="0" xr:uid="{00000000-0006-0000-0100-0000F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3" authorId="0" shapeId="0" xr:uid="{00000000-0006-0000-0100-0000FA000000}">
      <text>
        <r>
          <rPr>
            <b/>
            <sz val="12"/>
            <color indexed="16"/>
            <rFont val="Tahoma"/>
            <family val="2"/>
          </rPr>
          <t>NO se debe capturar</t>
        </r>
        <r>
          <rPr>
            <b/>
            <sz val="12"/>
            <color indexed="81"/>
            <rFont val="Tahoma"/>
            <family val="2"/>
          </rPr>
          <t>.
Aparece Automaticamente cuando se registra el Factor</t>
        </r>
      </text>
    </comment>
    <comment ref="L593" authorId="0" shapeId="0" xr:uid="{00000000-0006-0000-0100-0000F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8" authorId="0" shapeId="0" xr:uid="{00000000-0006-0000-0100-0000FC000000}">
      <text>
        <r>
          <rPr>
            <b/>
            <sz val="12"/>
            <color indexed="16"/>
            <rFont val="Tahoma"/>
            <family val="2"/>
          </rPr>
          <t>NO se debe capturar</t>
        </r>
        <r>
          <rPr>
            <b/>
            <sz val="12"/>
            <color indexed="81"/>
            <rFont val="Tahoma"/>
            <family val="2"/>
          </rPr>
          <t>.
Aparece Automaticamente cuando se registra el Factor</t>
        </r>
      </text>
    </comment>
    <comment ref="L598" authorId="0" shapeId="0" xr:uid="{00000000-0006-0000-0100-0000F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603" authorId="0" shapeId="0" xr:uid="{00000000-0006-0000-0100-0000FE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603" authorId="0" shapeId="0" xr:uid="{00000000-0006-0000-0100-0000FF000000}">
      <text>
        <r>
          <rPr>
            <b/>
            <sz val="12"/>
            <color indexed="16"/>
            <rFont val="Tahoma"/>
            <family val="2"/>
          </rPr>
          <t>NO se debe capturar</t>
        </r>
        <r>
          <rPr>
            <b/>
            <sz val="12"/>
            <color indexed="81"/>
            <rFont val="Tahoma"/>
            <family val="2"/>
          </rPr>
          <t>.
Aparece Automaticamente cuando se registra el Factor</t>
        </r>
      </text>
    </comment>
    <comment ref="L603" authorId="0" shapeId="0" xr:uid="{00000000-0006-0000-0100-00000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08" authorId="0" shapeId="0" xr:uid="{00000000-0006-0000-0100-000001010000}">
      <text>
        <r>
          <rPr>
            <b/>
            <sz val="12"/>
            <color indexed="16"/>
            <rFont val="Tahoma"/>
            <family val="2"/>
          </rPr>
          <t>NO se debe capturar</t>
        </r>
        <r>
          <rPr>
            <b/>
            <sz val="12"/>
            <color indexed="81"/>
            <rFont val="Tahoma"/>
            <family val="2"/>
          </rPr>
          <t>.
Aparece Automaticamente cuando se registra el Factor</t>
        </r>
      </text>
    </comment>
    <comment ref="L608" authorId="0" shapeId="0" xr:uid="{00000000-0006-0000-0100-00000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13" authorId="0" shapeId="0" xr:uid="{00000000-0006-0000-0100-000003010000}">
      <text>
        <r>
          <rPr>
            <b/>
            <sz val="12"/>
            <color indexed="16"/>
            <rFont val="Tahoma"/>
            <family val="2"/>
          </rPr>
          <t>NO se debe capturar</t>
        </r>
        <r>
          <rPr>
            <b/>
            <sz val="12"/>
            <color indexed="81"/>
            <rFont val="Tahoma"/>
            <family val="2"/>
          </rPr>
          <t>.
Aparece Automaticamente cuando se registra el Factor</t>
        </r>
      </text>
    </comment>
    <comment ref="L613" authorId="0" shapeId="0" xr:uid="{00000000-0006-0000-0100-00000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18" authorId="0" shapeId="0" xr:uid="{00000000-0006-0000-0100-000005010000}">
      <text>
        <r>
          <rPr>
            <b/>
            <sz val="12"/>
            <color indexed="16"/>
            <rFont val="Tahoma"/>
            <family val="2"/>
          </rPr>
          <t>NO se debe capturar</t>
        </r>
        <r>
          <rPr>
            <b/>
            <sz val="12"/>
            <color indexed="81"/>
            <rFont val="Tahoma"/>
            <family val="2"/>
          </rPr>
          <t>.
Aparece Automaticamente cuando se registra el Factor</t>
        </r>
      </text>
    </comment>
    <comment ref="L618" authorId="0" shapeId="0" xr:uid="{00000000-0006-0000-0100-00000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23" authorId="0" shapeId="0" xr:uid="{00000000-0006-0000-0100-000007010000}">
      <text>
        <r>
          <rPr>
            <b/>
            <sz val="12"/>
            <color indexed="16"/>
            <rFont val="Tahoma"/>
            <family val="2"/>
          </rPr>
          <t>NO se debe capturar</t>
        </r>
        <r>
          <rPr>
            <b/>
            <sz val="12"/>
            <color indexed="81"/>
            <rFont val="Tahoma"/>
            <family val="2"/>
          </rPr>
          <t>.
Aparece Automaticamente cuando se registra el Factor</t>
        </r>
      </text>
    </comment>
    <comment ref="L623" authorId="0" shapeId="0" xr:uid="{00000000-0006-0000-0100-00000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628" authorId="0" shapeId="0" xr:uid="{00000000-0006-0000-0100-000009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628" authorId="0" shapeId="0" xr:uid="{00000000-0006-0000-0100-00000A010000}">
      <text>
        <r>
          <rPr>
            <b/>
            <sz val="12"/>
            <color indexed="16"/>
            <rFont val="Tahoma"/>
            <family val="2"/>
          </rPr>
          <t>NO se debe capturar</t>
        </r>
        <r>
          <rPr>
            <b/>
            <sz val="12"/>
            <color indexed="81"/>
            <rFont val="Tahoma"/>
            <family val="2"/>
          </rPr>
          <t>.
Aparece Automaticamente cuando se registra el Factor</t>
        </r>
      </text>
    </comment>
    <comment ref="L628" authorId="0" shapeId="0" xr:uid="{00000000-0006-0000-0100-00000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33" authorId="0" shapeId="0" xr:uid="{00000000-0006-0000-0100-00000C010000}">
      <text>
        <r>
          <rPr>
            <b/>
            <sz val="12"/>
            <color indexed="16"/>
            <rFont val="Tahoma"/>
            <family val="2"/>
          </rPr>
          <t>NO se debe capturar</t>
        </r>
        <r>
          <rPr>
            <b/>
            <sz val="12"/>
            <color indexed="81"/>
            <rFont val="Tahoma"/>
            <family val="2"/>
          </rPr>
          <t>.
Aparece Automaticamente cuando se registra el Factor</t>
        </r>
      </text>
    </comment>
    <comment ref="L633" authorId="0" shapeId="0" xr:uid="{00000000-0006-0000-0100-00000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38" authorId="0" shapeId="0" xr:uid="{00000000-0006-0000-0100-00000E010000}">
      <text>
        <r>
          <rPr>
            <b/>
            <sz val="12"/>
            <color indexed="16"/>
            <rFont val="Tahoma"/>
            <family val="2"/>
          </rPr>
          <t>NO se debe capturar</t>
        </r>
        <r>
          <rPr>
            <b/>
            <sz val="12"/>
            <color indexed="81"/>
            <rFont val="Tahoma"/>
            <family val="2"/>
          </rPr>
          <t>.
Aparece Automaticamente cuando se registra el Factor</t>
        </r>
      </text>
    </comment>
    <comment ref="L638" authorId="0" shapeId="0" xr:uid="{00000000-0006-0000-0100-00000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3" authorId="0" shapeId="0" xr:uid="{00000000-0006-0000-0100-000010010000}">
      <text>
        <r>
          <rPr>
            <b/>
            <sz val="12"/>
            <color indexed="16"/>
            <rFont val="Tahoma"/>
            <family val="2"/>
          </rPr>
          <t>NO se debe capturar</t>
        </r>
        <r>
          <rPr>
            <b/>
            <sz val="12"/>
            <color indexed="81"/>
            <rFont val="Tahoma"/>
            <family val="2"/>
          </rPr>
          <t>.
Aparece Automaticamente cuando se registra el Factor</t>
        </r>
      </text>
    </comment>
    <comment ref="L643" authorId="0" shapeId="0" xr:uid="{00000000-0006-0000-0100-00001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8" authorId="0" shapeId="0" xr:uid="{00000000-0006-0000-0100-000012010000}">
      <text>
        <r>
          <rPr>
            <b/>
            <sz val="12"/>
            <color indexed="16"/>
            <rFont val="Tahoma"/>
            <family val="2"/>
          </rPr>
          <t>NO se debe capturar</t>
        </r>
        <r>
          <rPr>
            <b/>
            <sz val="12"/>
            <color indexed="81"/>
            <rFont val="Tahoma"/>
            <family val="2"/>
          </rPr>
          <t>.
Aparece Automaticamente cuando se registra el Factor</t>
        </r>
      </text>
    </comment>
    <comment ref="L648" authorId="0" shapeId="0" xr:uid="{00000000-0006-0000-0100-00001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653" authorId="0" shapeId="0" xr:uid="{00000000-0006-0000-0100-000014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653" authorId="0" shapeId="0" xr:uid="{00000000-0006-0000-0100-000015010000}">
      <text>
        <r>
          <rPr>
            <b/>
            <sz val="12"/>
            <color indexed="16"/>
            <rFont val="Tahoma"/>
            <family val="2"/>
          </rPr>
          <t>NO se debe capturar</t>
        </r>
        <r>
          <rPr>
            <b/>
            <sz val="12"/>
            <color indexed="81"/>
            <rFont val="Tahoma"/>
            <family val="2"/>
          </rPr>
          <t>.
Aparece Automaticamente cuando se registra el Factor</t>
        </r>
      </text>
    </comment>
    <comment ref="L653" authorId="0" shapeId="0" xr:uid="{00000000-0006-0000-0100-00001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58" authorId="0" shapeId="0" xr:uid="{00000000-0006-0000-0100-000017010000}">
      <text>
        <r>
          <rPr>
            <b/>
            <sz val="12"/>
            <color indexed="16"/>
            <rFont val="Tahoma"/>
            <family val="2"/>
          </rPr>
          <t>NO se debe capturar</t>
        </r>
        <r>
          <rPr>
            <b/>
            <sz val="12"/>
            <color indexed="81"/>
            <rFont val="Tahoma"/>
            <family val="2"/>
          </rPr>
          <t>.
Aparece Automaticamente cuando se registra el Factor</t>
        </r>
      </text>
    </comment>
    <comment ref="L658" authorId="0" shapeId="0" xr:uid="{00000000-0006-0000-0100-00001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63" authorId="0" shapeId="0" xr:uid="{00000000-0006-0000-0100-000019010000}">
      <text>
        <r>
          <rPr>
            <b/>
            <sz val="12"/>
            <color indexed="16"/>
            <rFont val="Tahoma"/>
            <family val="2"/>
          </rPr>
          <t>NO se debe capturar</t>
        </r>
        <r>
          <rPr>
            <b/>
            <sz val="12"/>
            <color indexed="81"/>
            <rFont val="Tahoma"/>
            <family val="2"/>
          </rPr>
          <t>.
Aparece Automaticamente cuando se registra el Factor</t>
        </r>
      </text>
    </comment>
    <comment ref="L663" authorId="0" shapeId="0" xr:uid="{00000000-0006-0000-0100-00001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68" authorId="0" shapeId="0" xr:uid="{00000000-0006-0000-0100-00001B010000}">
      <text>
        <r>
          <rPr>
            <b/>
            <sz val="12"/>
            <color indexed="16"/>
            <rFont val="Tahoma"/>
            <family val="2"/>
          </rPr>
          <t>NO se debe capturar</t>
        </r>
        <r>
          <rPr>
            <b/>
            <sz val="12"/>
            <color indexed="81"/>
            <rFont val="Tahoma"/>
            <family val="2"/>
          </rPr>
          <t>.
Aparece Automaticamente cuando se registra el Factor</t>
        </r>
      </text>
    </comment>
    <comment ref="L668" authorId="0" shapeId="0" xr:uid="{00000000-0006-0000-0100-00001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73" authorId="0" shapeId="0" xr:uid="{00000000-0006-0000-0100-00001D010000}">
      <text>
        <r>
          <rPr>
            <b/>
            <sz val="12"/>
            <color indexed="16"/>
            <rFont val="Tahoma"/>
            <family val="2"/>
          </rPr>
          <t>NO se debe capturar</t>
        </r>
        <r>
          <rPr>
            <b/>
            <sz val="12"/>
            <color indexed="81"/>
            <rFont val="Tahoma"/>
            <family val="2"/>
          </rPr>
          <t>.
Aparece Automaticamente cuando se registra el Factor</t>
        </r>
      </text>
    </comment>
    <comment ref="L673" authorId="0" shapeId="0" xr:uid="{00000000-0006-0000-0100-00001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678" authorId="0" shapeId="0" xr:uid="{00000000-0006-0000-0100-00001F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678" authorId="0" shapeId="0" xr:uid="{00000000-0006-0000-0100-000020010000}">
      <text>
        <r>
          <rPr>
            <b/>
            <sz val="12"/>
            <color indexed="16"/>
            <rFont val="Tahoma"/>
            <family val="2"/>
          </rPr>
          <t>NO se debe capturar</t>
        </r>
        <r>
          <rPr>
            <b/>
            <sz val="12"/>
            <color indexed="81"/>
            <rFont val="Tahoma"/>
            <family val="2"/>
          </rPr>
          <t>.
Aparece Automaticamente cuando se registra el Factor</t>
        </r>
      </text>
    </comment>
    <comment ref="L678" authorId="0" shapeId="0" xr:uid="{00000000-0006-0000-0100-00002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83" authorId="0" shapeId="0" xr:uid="{00000000-0006-0000-0100-000022010000}">
      <text>
        <r>
          <rPr>
            <b/>
            <sz val="12"/>
            <color indexed="16"/>
            <rFont val="Tahoma"/>
            <family val="2"/>
          </rPr>
          <t>NO se debe capturar</t>
        </r>
        <r>
          <rPr>
            <b/>
            <sz val="12"/>
            <color indexed="81"/>
            <rFont val="Tahoma"/>
            <family val="2"/>
          </rPr>
          <t>.
Aparece Automaticamente cuando se registra el Factor</t>
        </r>
      </text>
    </comment>
    <comment ref="L683" authorId="0" shapeId="0" xr:uid="{00000000-0006-0000-0100-00002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88" authorId="0" shapeId="0" xr:uid="{00000000-0006-0000-0100-000024010000}">
      <text>
        <r>
          <rPr>
            <b/>
            <sz val="12"/>
            <color indexed="16"/>
            <rFont val="Tahoma"/>
            <family val="2"/>
          </rPr>
          <t>NO se debe capturar</t>
        </r>
        <r>
          <rPr>
            <b/>
            <sz val="12"/>
            <color indexed="81"/>
            <rFont val="Tahoma"/>
            <family val="2"/>
          </rPr>
          <t>.
Aparece Automaticamente cuando se registra el Factor</t>
        </r>
      </text>
    </comment>
    <comment ref="L688" authorId="0" shapeId="0" xr:uid="{00000000-0006-0000-0100-000025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3" authorId="0" shapeId="0" xr:uid="{00000000-0006-0000-0100-000026010000}">
      <text>
        <r>
          <rPr>
            <b/>
            <sz val="12"/>
            <color indexed="16"/>
            <rFont val="Tahoma"/>
            <family val="2"/>
          </rPr>
          <t>NO se debe capturar</t>
        </r>
        <r>
          <rPr>
            <b/>
            <sz val="12"/>
            <color indexed="81"/>
            <rFont val="Tahoma"/>
            <family val="2"/>
          </rPr>
          <t>.
Aparece Automaticamente cuando se registra el Factor</t>
        </r>
      </text>
    </comment>
    <comment ref="L693" authorId="0" shapeId="0" xr:uid="{00000000-0006-0000-0100-00002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8" authorId="0" shapeId="0" xr:uid="{00000000-0006-0000-0100-000028010000}">
      <text>
        <r>
          <rPr>
            <b/>
            <sz val="12"/>
            <color indexed="16"/>
            <rFont val="Tahoma"/>
            <family val="2"/>
          </rPr>
          <t>NO se debe capturar</t>
        </r>
        <r>
          <rPr>
            <b/>
            <sz val="12"/>
            <color indexed="81"/>
            <rFont val="Tahoma"/>
            <family val="2"/>
          </rPr>
          <t>.
Aparece Automaticamente cuando se registra el Factor</t>
        </r>
      </text>
    </comment>
    <comment ref="L698" authorId="0" shapeId="0" xr:uid="{00000000-0006-0000-0100-00002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03" authorId="0" shapeId="0" xr:uid="{00000000-0006-0000-0100-00002A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03" authorId="0" shapeId="0" xr:uid="{00000000-0006-0000-0100-00002B010000}">
      <text>
        <r>
          <rPr>
            <b/>
            <sz val="12"/>
            <color indexed="16"/>
            <rFont val="Tahoma"/>
            <family val="2"/>
          </rPr>
          <t>NO se debe capturar</t>
        </r>
        <r>
          <rPr>
            <b/>
            <sz val="12"/>
            <color indexed="81"/>
            <rFont val="Tahoma"/>
            <family val="2"/>
          </rPr>
          <t>.
Aparece Automaticamente cuando se registra el Factor</t>
        </r>
      </text>
    </comment>
    <comment ref="L703" authorId="0" shapeId="0" xr:uid="{00000000-0006-0000-0100-00002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08" authorId="0" shapeId="0" xr:uid="{00000000-0006-0000-0100-00002D010000}">
      <text>
        <r>
          <rPr>
            <b/>
            <sz val="12"/>
            <color indexed="16"/>
            <rFont val="Tahoma"/>
            <family val="2"/>
          </rPr>
          <t>NO se debe capturar</t>
        </r>
        <r>
          <rPr>
            <b/>
            <sz val="12"/>
            <color indexed="81"/>
            <rFont val="Tahoma"/>
            <family val="2"/>
          </rPr>
          <t>.
Aparece Automaticamente cuando se registra el Factor</t>
        </r>
      </text>
    </comment>
    <comment ref="L708" authorId="0" shapeId="0" xr:uid="{00000000-0006-0000-0100-00002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13" authorId="0" shapeId="0" xr:uid="{00000000-0006-0000-0100-00002F010000}">
      <text>
        <r>
          <rPr>
            <b/>
            <sz val="12"/>
            <color indexed="16"/>
            <rFont val="Tahoma"/>
            <family val="2"/>
          </rPr>
          <t>NO se debe capturar</t>
        </r>
        <r>
          <rPr>
            <b/>
            <sz val="12"/>
            <color indexed="81"/>
            <rFont val="Tahoma"/>
            <family val="2"/>
          </rPr>
          <t>.
Aparece Automaticamente cuando se registra el Factor</t>
        </r>
      </text>
    </comment>
    <comment ref="L713" authorId="0" shapeId="0" xr:uid="{00000000-0006-0000-0100-00003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18" authorId="0" shapeId="0" xr:uid="{00000000-0006-0000-0100-000031010000}">
      <text>
        <r>
          <rPr>
            <b/>
            <sz val="12"/>
            <color indexed="16"/>
            <rFont val="Tahoma"/>
            <family val="2"/>
          </rPr>
          <t>NO se debe capturar</t>
        </r>
        <r>
          <rPr>
            <b/>
            <sz val="12"/>
            <color indexed="81"/>
            <rFont val="Tahoma"/>
            <family val="2"/>
          </rPr>
          <t>.
Aparece Automaticamente cuando se registra el Factor</t>
        </r>
      </text>
    </comment>
    <comment ref="L718" authorId="0" shapeId="0" xr:uid="{00000000-0006-0000-0100-00003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23" authorId="0" shapeId="0" xr:uid="{00000000-0006-0000-0100-000033010000}">
      <text>
        <r>
          <rPr>
            <b/>
            <sz val="12"/>
            <color indexed="16"/>
            <rFont val="Tahoma"/>
            <family val="2"/>
          </rPr>
          <t>NO se debe capturar</t>
        </r>
        <r>
          <rPr>
            <b/>
            <sz val="12"/>
            <color indexed="81"/>
            <rFont val="Tahoma"/>
            <family val="2"/>
          </rPr>
          <t>.
Aparece Automaticamente cuando se registra el Factor</t>
        </r>
      </text>
    </comment>
    <comment ref="L723" authorId="0" shapeId="0" xr:uid="{00000000-0006-0000-0100-00003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28" authorId="0" shapeId="0" xr:uid="{00000000-0006-0000-0100-000035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28" authorId="0" shapeId="0" xr:uid="{00000000-0006-0000-0100-000036010000}">
      <text>
        <r>
          <rPr>
            <b/>
            <sz val="12"/>
            <color indexed="16"/>
            <rFont val="Tahoma"/>
            <family val="2"/>
          </rPr>
          <t>NO se debe capturar</t>
        </r>
        <r>
          <rPr>
            <b/>
            <sz val="12"/>
            <color indexed="81"/>
            <rFont val="Tahoma"/>
            <family val="2"/>
          </rPr>
          <t>.
Aparece Automaticamente cuando se registra el Factor</t>
        </r>
      </text>
    </comment>
    <comment ref="L728" authorId="0" shapeId="0" xr:uid="{00000000-0006-0000-0100-00003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33" authorId="0" shapeId="0" xr:uid="{00000000-0006-0000-0100-000038010000}">
      <text>
        <r>
          <rPr>
            <b/>
            <sz val="12"/>
            <color indexed="16"/>
            <rFont val="Tahoma"/>
            <family val="2"/>
          </rPr>
          <t>NO se debe capturar</t>
        </r>
        <r>
          <rPr>
            <b/>
            <sz val="12"/>
            <color indexed="81"/>
            <rFont val="Tahoma"/>
            <family val="2"/>
          </rPr>
          <t>.
Aparece Automaticamente cuando se registra el Factor</t>
        </r>
      </text>
    </comment>
    <comment ref="L733" authorId="0" shapeId="0" xr:uid="{00000000-0006-0000-0100-00003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38" authorId="0" shapeId="0" xr:uid="{00000000-0006-0000-0100-00003A010000}">
      <text>
        <r>
          <rPr>
            <b/>
            <sz val="12"/>
            <color indexed="16"/>
            <rFont val="Tahoma"/>
            <family val="2"/>
          </rPr>
          <t>NO se debe capturar</t>
        </r>
        <r>
          <rPr>
            <b/>
            <sz val="12"/>
            <color indexed="81"/>
            <rFont val="Tahoma"/>
            <family val="2"/>
          </rPr>
          <t>.
Aparece Automaticamente cuando se registra el Factor</t>
        </r>
      </text>
    </comment>
    <comment ref="L738" authorId="0" shapeId="0" xr:uid="{00000000-0006-0000-0100-00003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3" authorId="0" shapeId="0" xr:uid="{00000000-0006-0000-0100-00003C010000}">
      <text>
        <r>
          <rPr>
            <b/>
            <sz val="12"/>
            <color indexed="16"/>
            <rFont val="Tahoma"/>
            <family val="2"/>
          </rPr>
          <t>NO se debe capturar</t>
        </r>
        <r>
          <rPr>
            <b/>
            <sz val="12"/>
            <color indexed="81"/>
            <rFont val="Tahoma"/>
            <family val="2"/>
          </rPr>
          <t>.
Aparece Automaticamente cuando se registra el Factor</t>
        </r>
      </text>
    </comment>
    <comment ref="L743" authorId="0" shapeId="0" xr:uid="{00000000-0006-0000-0100-00003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8" authorId="0" shapeId="0" xr:uid="{00000000-0006-0000-0100-00003E010000}">
      <text>
        <r>
          <rPr>
            <b/>
            <sz val="12"/>
            <color indexed="16"/>
            <rFont val="Tahoma"/>
            <family val="2"/>
          </rPr>
          <t>NO se debe capturar</t>
        </r>
        <r>
          <rPr>
            <b/>
            <sz val="12"/>
            <color indexed="81"/>
            <rFont val="Tahoma"/>
            <family val="2"/>
          </rPr>
          <t>.
Aparece Automaticamente cuando se registra el Factor</t>
        </r>
      </text>
    </comment>
    <comment ref="L748" authorId="0" shapeId="0" xr:uid="{00000000-0006-0000-0100-00003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53" authorId="0" shapeId="0" xr:uid="{00000000-0006-0000-0100-000040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53" authorId="0" shapeId="0" xr:uid="{00000000-0006-0000-0100-000041010000}">
      <text>
        <r>
          <rPr>
            <b/>
            <sz val="12"/>
            <color indexed="16"/>
            <rFont val="Tahoma"/>
            <family val="2"/>
          </rPr>
          <t>NO se debe capturar</t>
        </r>
        <r>
          <rPr>
            <b/>
            <sz val="12"/>
            <color indexed="81"/>
            <rFont val="Tahoma"/>
            <family val="2"/>
          </rPr>
          <t>.
Aparece Automaticamente cuando se registra el Factor</t>
        </r>
      </text>
    </comment>
    <comment ref="L753" authorId="0" shapeId="0" xr:uid="{00000000-0006-0000-0100-00004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58" authorId="0" shapeId="0" xr:uid="{00000000-0006-0000-0100-000043010000}">
      <text>
        <r>
          <rPr>
            <b/>
            <sz val="12"/>
            <color indexed="16"/>
            <rFont val="Tahoma"/>
            <family val="2"/>
          </rPr>
          <t>NO se debe capturar</t>
        </r>
        <r>
          <rPr>
            <b/>
            <sz val="12"/>
            <color indexed="81"/>
            <rFont val="Tahoma"/>
            <family val="2"/>
          </rPr>
          <t>.
Aparece Automaticamente cuando se registra el Factor</t>
        </r>
      </text>
    </comment>
    <comment ref="L758" authorId="0" shapeId="0" xr:uid="{00000000-0006-0000-0100-00004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63" authorId="0" shapeId="0" xr:uid="{00000000-0006-0000-0100-000045010000}">
      <text>
        <r>
          <rPr>
            <b/>
            <sz val="12"/>
            <color indexed="16"/>
            <rFont val="Tahoma"/>
            <family val="2"/>
          </rPr>
          <t>NO se debe capturar</t>
        </r>
        <r>
          <rPr>
            <b/>
            <sz val="12"/>
            <color indexed="81"/>
            <rFont val="Tahoma"/>
            <family val="2"/>
          </rPr>
          <t>.
Aparece Automaticamente cuando se registra el Factor</t>
        </r>
      </text>
    </comment>
    <comment ref="L763" authorId="0" shapeId="0" xr:uid="{00000000-0006-0000-0100-00004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68" authorId="0" shapeId="0" xr:uid="{00000000-0006-0000-0100-000047010000}">
      <text>
        <r>
          <rPr>
            <b/>
            <sz val="12"/>
            <color indexed="16"/>
            <rFont val="Tahoma"/>
            <family val="2"/>
          </rPr>
          <t>NO se debe capturar</t>
        </r>
        <r>
          <rPr>
            <b/>
            <sz val="12"/>
            <color indexed="81"/>
            <rFont val="Tahoma"/>
            <family val="2"/>
          </rPr>
          <t>.
Aparece Automaticamente cuando se registra el Factor</t>
        </r>
      </text>
    </comment>
    <comment ref="L768" authorId="0" shapeId="0" xr:uid="{00000000-0006-0000-0100-00004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73" authorId="0" shapeId="0" xr:uid="{00000000-0006-0000-0100-000049010000}">
      <text>
        <r>
          <rPr>
            <b/>
            <sz val="12"/>
            <color indexed="16"/>
            <rFont val="Tahoma"/>
            <family val="2"/>
          </rPr>
          <t>NO se debe capturar</t>
        </r>
        <r>
          <rPr>
            <b/>
            <sz val="12"/>
            <color indexed="81"/>
            <rFont val="Tahoma"/>
            <family val="2"/>
          </rPr>
          <t>.
Aparece Automaticamente cuando se registra el Factor</t>
        </r>
      </text>
    </comment>
    <comment ref="L773" authorId="0" shapeId="0" xr:uid="{00000000-0006-0000-0100-00004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78" authorId="0" shapeId="0" xr:uid="{00000000-0006-0000-0100-00004B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78" authorId="0" shapeId="0" xr:uid="{00000000-0006-0000-0100-00004C010000}">
      <text>
        <r>
          <rPr>
            <b/>
            <sz val="12"/>
            <color indexed="16"/>
            <rFont val="Tahoma"/>
            <family val="2"/>
          </rPr>
          <t>NO se debe capturar</t>
        </r>
        <r>
          <rPr>
            <b/>
            <sz val="12"/>
            <color indexed="81"/>
            <rFont val="Tahoma"/>
            <family val="2"/>
          </rPr>
          <t>.
Aparece Automaticamente cuando se registra el Factor</t>
        </r>
      </text>
    </comment>
    <comment ref="L778" authorId="0" shapeId="0" xr:uid="{00000000-0006-0000-0100-00004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83" authorId="0" shapeId="0" xr:uid="{00000000-0006-0000-0100-00004E010000}">
      <text>
        <r>
          <rPr>
            <b/>
            <sz val="12"/>
            <color indexed="16"/>
            <rFont val="Tahoma"/>
            <family val="2"/>
          </rPr>
          <t>NO se debe capturar</t>
        </r>
        <r>
          <rPr>
            <b/>
            <sz val="12"/>
            <color indexed="81"/>
            <rFont val="Tahoma"/>
            <family val="2"/>
          </rPr>
          <t>.
Aparece Automaticamente cuando se registra el Factor</t>
        </r>
      </text>
    </comment>
    <comment ref="L783" authorId="0" shapeId="0" xr:uid="{00000000-0006-0000-0100-00004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88" authorId="0" shapeId="0" xr:uid="{00000000-0006-0000-0100-000050010000}">
      <text>
        <r>
          <rPr>
            <b/>
            <sz val="12"/>
            <color indexed="16"/>
            <rFont val="Tahoma"/>
            <family val="2"/>
          </rPr>
          <t>NO se debe capturar</t>
        </r>
        <r>
          <rPr>
            <b/>
            <sz val="12"/>
            <color indexed="81"/>
            <rFont val="Tahoma"/>
            <family val="2"/>
          </rPr>
          <t>.
Aparece Automaticamente cuando se registra el Factor</t>
        </r>
      </text>
    </comment>
    <comment ref="L788" authorId="0" shapeId="0" xr:uid="{00000000-0006-0000-0100-00005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93" authorId="0" shapeId="0" xr:uid="{00000000-0006-0000-0100-000052010000}">
      <text>
        <r>
          <rPr>
            <b/>
            <sz val="12"/>
            <color indexed="16"/>
            <rFont val="Tahoma"/>
            <family val="2"/>
          </rPr>
          <t>NO se debe capturar</t>
        </r>
        <r>
          <rPr>
            <b/>
            <sz val="12"/>
            <color indexed="81"/>
            <rFont val="Tahoma"/>
            <family val="2"/>
          </rPr>
          <t>.
Aparece Automaticamente cuando se registra el Factor</t>
        </r>
      </text>
    </comment>
    <comment ref="L793" authorId="0" shapeId="0" xr:uid="{00000000-0006-0000-0100-00005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98" authorId="0" shapeId="0" xr:uid="{00000000-0006-0000-0100-000054010000}">
      <text>
        <r>
          <rPr>
            <b/>
            <sz val="12"/>
            <color indexed="16"/>
            <rFont val="Tahoma"/>
            <family val="2"/>
          </rPr>
          <t>NO se debe capturar</t>
        </r>
        <r>
          <rPr>
            <b/>
            <sz val="12"/>
            <color indexed="81"/>
            <rFont val="Tahoma"/>
            <family val="2"/>
          </rPr>
          <t>.
Aparece Automaticamente cuando se registra el Factor</t>
        </r>
      </text>
    </comment>
    <comment ref="L798" authorId="0" shapeId="0" xr:uid="{00000000-0006-0000-0100-000055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03" authorId="0" shapeId="0" xr:uid="{00000000-0006-0000-0100-000056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03" authorId="0" shapeId="0" xr:uid="{00000000-0006-0000-0100-000057010000}">
      <text>
        <r>
          <rPr>
            <b/>
            <sz val="12"/>
            <color indexed="16"/>
            <rFont val="Tahoma"/>
            <family val="2"/>
          </rPr>
          <t>NO se debe capturar</t>
        </r>
        <r>
          <rPr>
            <b/>
            <sz val="12"/>
            <color indexed="81"/>
            <rFont val="Tahoma"/>
            <family val="2"/>
          </rPr>
          <t>.
Aparece Automaticamente cuando se registra el Factor</t>
        </r>
      </text>
    </comment>
    <comment ref="L803" authorId="0" shapeId="0" xr:uid="{00000000-0006-0000-0100-00005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08" authorId="0" shapeId="0" xr:uid="{00000000-0006-0000-0100-000059010000}">
      <text>
        <r>
          <rPr>
            <b/>
            <sz val="12"/>
            <color indexed="16"/>
            <rFont val="Tahoma"/>
            <family val="2"/>
          </rPr>
          <t>NO se debe capturar</t>
        </r>
        <r>
          <rPr>
            <b/>
            <sz val="12"/>
            <color indexed="81"/>
            <rFont val="Tahoma"/>
            <family val="2"/>
          </rPr>
          <t>.
Aparece Automaticamente cuando se registra el Factor</t>
        </r>
      </text>
    </comment>
    <comment ref="L808" authorId="0" shapeId="0" xr:uid="{00000000-0006-0000-0100-00005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13" authorId="0" shapeId="0" xr:uid="{00000000-0006-0000-0100-00005B010000}">
      <text>
        <r>
          <rPr>
            <b/>
            <sz val="12"/>
            <color indexed="16"/>
            <rFont val="Tahoma"/>
            <family val="2"/>
          </rPr>
          <t>NO se debe capturar</t>
        </r>
        <r>
          <rPr>
            <b/>
            <sz val="12"/>
            <color indexed="81"/>
            <rFont val="Tahoma"/>
            <family val="2"/>
          </rPr>
          <t>.
Aparece Automaticamente cuando se registra el Factor</t>
        </r>
      </text>
    </comment>
    <comment ref="L813" authorId="0" shapeId="0" xr:uid="{00000000-0006-0000-0100-00005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18" authorId="0" shapeId="0" xr:uid="{00000000-0006-0000-0100-00005D010000}">
      <text>
        <r>
          <rPr>
            <b/>
            <sz val="12"/>
            <color indexed="16"/>
            <rFont val="Tahoma"/>
            <family val="2"/>
          </rPr>
          <t>NO se debe capturar</t>
        </r>
        <r>
          <rPr>
            <b/>
            <sz val="12"/>
            <color indexed="81"/>
            <rFont val="Tahoma"/>
            <family val="2"/>
          </rPr>
          <t>.
Aparece Automaticamente cuando se registra el Factor</t>
        </r>
      </text>
    </comment>
    <comment ref="L818" authorId="0" shapeId="0" xr:uid="{00000000-0006-0000-0100-00005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23" authorId="0" shapeId="0" xr:uid="{00000000-0006-0000-0100-00005F010000}">
      <text>
        <r>
          <rPr>
            <b/>
            <sz val="12"/>
            <color indexed="16"/>
            <rFont val="Tahoma"/>
            <family val="2"/>
          </rPr>
          <t>NO se debe capturar</t>
        </r>
        <r>
          <rPr>
            <b/>
            <sz val="12"/>
            <color indexed="81"/>
            <rFont val="Tahoma"/>
            <family val="2"/>
          </rPr>
          <t>.
Aparece Automaticamente cuando se registra el Factor</t>
        </r>
      </text>
    </comment>
    <comment ref="L823" authorId="0" shapeId="0" xr:uid="{00000000-0006-0000-0100-00006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28" authorId="0" shapeId="0" xr:uid="{00000000-0006-0000-0100-000061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28" authorId="0" shapeId="0" xr:uid="{00000000-0006-0000-0100-000062010000}">
      <text>
        <r>
          <rPr>
            <b/>
            <sz val="12"/>
            <color indexed="16"/>
            <rFont val="Tahoma"/>
            <family val="2"/>
          </rPr>
          <t>NO se debe capturar</t>
        </r>
        <r>
          <rPr>
            <b/>
            <sz val="12"/>
            <color indexed="81"/>
            <rFont val="Tahoma"/>
            <family val="2"/>
          </rPr>
          <t>.
Aparece Automaticamente cuando se registra el Factor</t>
        </r>
      </text>
    </comment>
    <comment ref="L828" authorId="0" shapeId="0" xr:uid="{00000000-0006-0000-0100-00006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33" authorId="0" shapeId="0" xr:uid="{00000000-0006-0000-0100-000064010000}">
      <text>
        <r>
          <rPr>
            <b/>
            <sz val="12"/>
            <color indexed="16"/>
            <rFont val="Tahoma"/>
            <family val="2"/>
          </rPr>
          <t>NO se debe capturar</t>
        </r>
        <r>
          <rPr>
            <b/>
            <sz val="12"/>
            <color indexed="81"/>
            <rFont val="Tahoma"/>
            <family val="2"/>
          </rPr>
          <t>.
Aparece Automaticamente cuando se registra el Factor</t>
        </r>
      </text>
    </comment>
    <comment ref="L833" authorId="0" shapeId="0" xr:uid="{00000000-0006-0000-0100-000065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38" authorId="0" shapeId="0" xr:uid="{00000000-0006-0000-0100-000066010000}">
      <text>
        <r>
          <rPr>
            <b/>
            <sz val="12"/>
            <color indexed="16"/>
            <rFont val="Tahoma"/>
            <family val="2"/>
          </rPr>
          <t>NO se debe capturar</t>
        </r>
        <r>
          <rPr>
            <b/>
            <sz val="12"/>
            <color indexed="81"/>
            <rFont val="Tahoma"/>
            <family val="2"/>
          </rPr>
          <t>.
Aparece Automaticamente cuando se registra el Factor</t>
        </r>
      </text>
    </comment>
    <comment ref="L838" authorId="0" shapeId="0" xr:uid="{00000000-0006-0000-0100-00006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43" authorId="0" shapeId="0" xr:uid="{00000000-0006-0000-0100-000068010000}">
      <text>
        <r>
          <rPr>
            <b/>
            <sz val="12"/>
            <color indexed="16"/>
            <rFont val="Tahoma"/>
            <family val="2"/>
          </rPr>
          <t>NO se debe capturar</t>
        </r>
        <r>
          <rPr>
            <b/>
            <sz val="12"/>
            <color indexed="81"/>
            <rFont val="Tahoma"/>
            <family val="2"/>
          </rPr>
          <t>.
Aparece Automaticamente cuando se registra el Factor</t>
        </r>
      </text>
    </comment>
    <comment ref="L843" authorId="0" shapeId="0" xr:uid="{00000000-0006-0000-0100-00006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48" authorId="0" shapeId="0" xr:uid="{00000000-0006-0000-0100-00006A010000}">
      <text>
        <r>
          <rPr>
            <b/>
            <sz val="12"/>
            <color indexed="16"/>
            <rFont val="Tahoma"/>
            <family val="2"/>
          </rPr>
          <t>NO se debe capturar</t>
        </r>
        <r>
          <rPr>
            <b/>
            <sz val="12"/>
            <color indexed="81"/>
            <rFont val="Tahoma"/>
            <family val="2"/>
          </rPr>
          <t>.
Aparece Automaticamente cuando se registra el Factor</t>
        </r>
      </text>
    </comment>
    <comment ref="L848" authorId="0" shapeId="0" xr:uid="{00000000-0006-0000-0100-00006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53" authorId="0" shapeId="0" xr:uid="{00000000-0006-0000-0100-00006C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53" authorId="0" shapeId="0" xr:uid="{00000000-0006-0000-0100-00006D010000}">
      <text>
        <r>
          <rPr>
            <b/>
            <sz val="12"/>
            <color indexed="16"/>
            <rFont val="Tahoma"/>
            <family val="2"/>
          </rPr>
          <t>NO se debe capturar</t>
        </r>
        <r>
          <rPr>
            <b/>
            <sz val="12"/>
            <color indexed="81"/>
            <rFont val="Tahoma"/>
            <family val="2"/>
          </rPr>
          <t>.
Aparece Automaticamente cuando se registra el Factor</t>
        </r>
      </text>
    </comment>
    <comment ref="L853" authorId="0" shapeId="0" xr:uid="{00000000-0006-0000-0100-00006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58" authorId="0" shapeId="0" xr:uid="{00000000-0006-0000-0100-00006F010000}">
      <text>
        <r>
          <rPr>
            <b/>
            <sz val="12"/>
            <color indexed="16"/>
            <rFont val="Tahoma"/>
            <family val="2"/>
          </rPr>
          <t>NO se debe capturar</t>
        </r>
        <r>
          <rPr>
            <b/>
            <sz val="12"/>
            <color indexed="81"/>
            <rFont val="Tahoma"/>
            <family val="2"/>
          </rPr>
          <t>.
Aparece Automaticamente cuando se registra el Factor</t>
        </r>
      </text>
    </comment>
    <comment ref="L858" authorId="0" shapeId="0" xr:uid="{00000000-0006-0000-0100-00007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63" authorId="0" shapeId="0" xr:uid="{00000000-0006-0000-0100-000071010000}">
      <text>
        <r>
          <rPr>
            <b/>
            <sz val="12"/>
            <color indexed="16"/>
            <rFont val="Tahoma"/>
            <family val="2"/>
          </rPr>
          <t>NO se debe capturar</t>
        </r>
        <r>
          <rPr>
            <b/>
            <sz val="12"/>
            <color indexed="81"/>
            <rFont val="Tahoma"/>
            <family val="2"/>
          </rPr>
          <t>.
Aparece Automaticamente cuando se registra el Factor</t>
        </r>
      </text>
    </comment>
    <comment ref="L863" authorId="0" shapeId="0" xr:uid="{00000000-0006-0000-0100-00007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68" authorId="0" shapeId="0" xr:uid="{00000000-0006-0000-0100-000073010000}">
      <text>
        <r>
          <rPr>
            <b/>
            <sz val="12"/>
            <color indexed="16"/>
            <rFont val="Tahoma"/>
            <family val="2"/>
          </rPr>
          <t>NO se debe capturar</t>
        </r>
        <r>
          <rPr>
            <b/>
            <sz val="12"/>
            <color indexed="81"/>
            <rFont val="Tahoma"/>
            <family val="2"/>
          </rPr>
          <t>.
Aparece Automaticamente cuando se registra el Factor</t>
        </r>
      </text>
    </comment>
    <comment ref="L868" authorId="0" shapeId="0" xr:uid="{00000000-0006-0000-0100-00007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73" authorId="0" shapeId="0" xr:uid="{00000000-0006-0000-0100-000075010000}">
      <text>
        <r>
          <rPr>
            <b/>
            <sz val="12"/>
            <color indexed="16"/>
            <rFont val="Tahoma"/>
            <family val="2"/>
          </rPr>
          <t>NO se debe capturar</t>
        </r>
        <r>
          <rPr>
            <b/>
            <sz val="12"/>
            <color indexed="81"/>
            <rFont val="Tahoma"/>
            <family val="2"/>
          </rPr>
          <t>.
Aparece Automaticamente cuando se registra el Factor</t>
        </r>
      </text>
    </comment>
    <comment ref="L873" authorId="0" shapeId="0" xr:uid="{00000000-0006-0000-0100-00007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78" authorId="0" shapeId="0" xr:uid="{00000000-0006-0000-0100-000077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78" authorId="0" shapeId="0" xr:uid="{00000000-0006-0000-0100-000078010000}">
      <text>
        <r>
          <rPr>
            <b/>
            <sz val="12"/>
            <color indexed="16"/>
            <rFont val="Tahoma"/>
            <family val="2"/>
          </rPr>
          <t>NO se debe capturar</t>
        </r>
        <r>
          <rPr>
            <b/>
            <sz val="12"/>
            <color indexed="81"/>
            <rFont val="Tahoma"/>
            <family val="2"/>
          </rPr>
          <t>.
Aparece Automaticamente cuando se registra el Factor</t>
        </r>
      </text>
    </comment>
    <comment ref="L878" authorId="0" shapeId="0" xr:uid="{00000000-0006-0000-0100-00007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83" authorId="0" shapeId="0" xr:uid="{00000000-0006-0000-0100-00007A010000}">
      <text>
        <r>
          <rPr>
            <b/>
            <sz val="12"/>
            <color indexed="16"/>
            <rFont val="Tahoma"/>
            <family val="2"/>
          </rPr>
          <t>NO se debe capturar</t>
        </r>
        <r>
          <rPr>
            <b/>
            <sz val="12"/>
            <color indexed="81"/>
            <rFont val="Tahoma"/>
            <family val="2"/>
          </rPr>
          <t>.
Aparece Automaticamente cuando se registra el Factor</t>
        </r>
      </text>
    </comment>
    <comment ref="L883" authorId="0" shapeId="0" xr:uid="{00000000-0006-0000-0100-00007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88" authorId="0" shapeId="0" xr:uid="{00000000-0006-0000-0100-00007C010000}">
      <text>
        <r>
          <rPr>
            <b/>
            <sz val="12"/>
            <color indexed="16"/>
            <rFont val="Tahoma"/>
            <family val="2"/>
          </rPr>
          <t>NO se debe capturar</t>
        </r>
        <r>
          <rPr>
            <b/>
            <sz val="12"/>
            <color indexed="81"/>
            <rFont val="Tahoma"/>
            <family val="2"/>
          </rPr>
          <t>.
Aparece Automaticamente cuando se registra el Factor</t>
        </r>
      </text>
    </comment>
    <comment ref="L888" authorId="0" shapeId="0" xr:uid="{00000000-0006-0000-0100-00007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3" authorId="0" shapeId="0" xr:uid="{00000000-0006-0000-0100-00007E010000}">
      <text>
        <r>
          <rPr>
            <b/>
            <sz val="12"/>
            <color indexed="16"/>
            <rFont val="Tahoma"/>
            <family val="2"/>
          </rPr>
          <t>NO se debe capturar</t>
        </r>
        <r>
          <rPr>
            <b/>
            <sz val="12"/>
            <color indexed="81"/>
            <rFont val="Tahoma"/>
            <family val="2"/>
          </rPr>
          <t>.
Aparece Automaticamente cuando se registra el Factor</t>
        </r>
      </text>
    </comment>
    <comment ref="L893" authorId="0" shapeId="0" xr:uid="{00000000-0006-0000-0100-00007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8" authorId="0" shapeId="0" xr:uid="{00000000-0006-0000-0100-000080010000}">
      <text>
        <r>
          <rPr>
            <b/>
            <sz val="12"/>
            <color indexed="16"/>
            <rFont val="Tahoma"/>
            <family val="2"/>
          </rPr>
          <t>NO se debe capturar</t>
        </r>
        <r>
          <rPr>
            <b/>
            <sz val="12"/>
            <color indexed="81"/>
            <rFont val="Tahoma"/>
            <family val="2"/>
          </rPr>
          <t>.
Aparece Automaticamente cuando se registra el Factor</t>
        </r>
      </text>
    </comment>
    <comment ref="L898" authorId="0" shapeId="0" xr:uid="{00000000-0006-0000-0100-00008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903" authorId="0" shapeId="0" xr:uid="{00000000-0006-0000-0100-000082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903" authorId="0" shapeId="0" xr:uid="{00000000-0006-0000-0100-000083010000}">
      <text>
        <r>
          <rPr>
            <b/>
            <sz val="12"/>
            <color indexed="16"/>
            <rFont val="Tahoma"/>
            <family val="2"/>
          </rPr>
          <t>NO se debe capturar</t>
        </r>
        <r>
          <rPr>
            <b/>
            <sz val="12"/>
            <color indexed="81"/>
            <rFont val="Tahoma"/>
            <family val="2"/>
          </rPr>
          <t>.
Aparece Automaticamente cuando se registra el Factor</t>
        </r>
      </text>
    </comment>
    <comment ref="L903" authorId="0" shapeId="0" xr:uid="{00000000-0006-0000-0100-00008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08" authorId="0" shapeId="0" xr:uid="{00000000-0006-0000-0100-000085010000}">
      <text>
        <r>
          <rPr>
            <b/>
            <sz val="12"/>
            <color indexed="16"/>
            <rFont val="Tahoma"/>
            <family val="2"/>
          </rPr>
          <t>NO se debe capturar</t>
        </r>
        <r>
          <rPr>
            <b/>
            <sz val="12"/>
            <color indexed="81"/>
            <rFont val="Tahoma"/>
            <family val="2"/>
          </rPr>
          <t>.
Aparece Automaticamente cuando se registra el Factor</t>
        </r>
      </text>
    </comment>
    <comment ref="L908" authorId="0" shapeId="0" xr:uid="{00000000-0006-0000-0100-00008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13" authorId="0" shapeId="0" xr:uid="{00000000-0006-0000-0100-000087010000}">
      <text>
        <r>
          <rPr>
            <b/>
            <sz val="12"/>
            <color indexed="16"/>
            <rFont val="Tahoma"/>
            <family val="2"/>
          </rPr>
          <t>NO se debe capturar</t>
        </r>
        <r>
          <rPr>
            <b/>
            <sz val="12"/>
            <color indexed="81"/>
            <rFont val="Tahoma"/>
            <family val="2"/>
          </rPr>
          <t>.
Aparece Automaticamente cuando se registra el Factor</t>
        </r>
      </text>
    </comment>
    <comment ref="L913" authorId="0" shapeId="0" xr:uid="{00000000-0006-0000-0100-00008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18" authorId="0" shapeId="0" xr:uid="{00000000-0006-0000-0100-000089010000}">
      <text>
        <r>
          <rPr>
            <b/>
            <sz val="12"/>
            <color indexed="16"/>
            <rFont val="Tahoma"/>
            <family val="2"/>
          </rPr>
          <t>NO se debe capturar</t>
        </r>
        <r>
          <rPr>
            <b/>
            <sz val="12"/>
            <color indexed="81"/>
            <rFont val="Tahoma"/>
            <family val="2"/>
          </rPr>
          <t>.
Aparece Automaticamente cuando se registra el Factor</t>
        </r>
      </text>
    </comment>
    <comment ref="L918" authorId="0" shapeId="0" xr:uid="{00000000-0006-0000-0100-00008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23" authorId="0" shapeId="0" xr:uid="{00000000-0006-0000-0100-00008B010000}">
      <text>
        <r>
          <rPr>
            <b/>
            <sz val="12"/>
            <color indexed="16"/>
            <rFont val="Tahoma"/>
            <family val="2"/>
          </rPr>
          <t>NO se debe capturar</t>
        </r>
        <r>
          <rPr>
            <b/>
            <sz val="12"/>
            <color indexed="81"/>
            <rFont val="Tahoma"/>
            <family val="2"/>
          </rPr>
          <t>.
Aparece Automaticamente cuando se registra el Factor</t>
        </r>
      </text>
    </comment>
    <comment ref="L923" authorId="0" shapeId="0" xr:uid="{00000000-0006-0000-0100-00008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928" authorId="0" shapeId="0" xr:uid="{00000000-0006-0000-0100-00008D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928" authorId="0" shapeId="0" xr:uid="{00000000-0006-0000-0100-00008E010000}">
      <text>
        <r>
          <rPr>
            <b/>
            <sz val="12"/>
            <color indexed="16"/>
            <rFont val="Tahoma"/>
            <family val="2"/>
          </rPr>
          <t>NO se debe capturar</t>
        </r>
        <r>
          <rPr>
            <b/>
            <sz val="12"/>
            <color indexed="81"/>
            <rFont val="Tahoma"/>
            <family val="2"/>
          </rPr>
          <t>.
Aparece Automaticamente cuando se registra el Factor</t>
        </r>
      </text>
    </comment>
    <comment ref="L928" authorId="0" shapeId="0" xr:uid="{00000000-0006-0000-0100-00008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33" authorId="0" shapeId="0" xr:uid="{00000000-0006-0000-0100-000090010000}">
      <text>
        <r>
          <rPr>
            <b/>
            <sz val="12"/>
            <color indexed="16"/>
            <rFont val="Tahoma"/>
            <family val="2"/>
          </rPr>
          <t>NO se debe capturar</t>
        </r>
        <r>
          <rPr>
            <b/>
            <sz val="12"/>
            <color indexed="81"/>
            <rFont val="Tahoma"/>
            <family val="2"/>
          </rPr>
          <t>.
Aparece Automaticamente cuando se registra el Factor</t>
        </r>
      </text>
    </comment>
    <comment ref="L933" authorId="0" shapeId="0" xr:uid="{00000000-0006-0000-0100-00009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38" authorId="0" shapeId="0" xr:uid="{00000000-0006-0000-0100-000092010000}">
      <text>
        <r>
          <rPr>
            <b/>
            <sz val="12"/>
            <color indexed="16"/>
            <rFont val="Tahoma"/>
            <family val="2"/>
          </rPr>
          <t>NO se debe capturar</t>
        </r>
        <r>
          <rPr>
            <b/>
            <sz val="12"/>
            <color indexed="81"/>
            <rFont val="Tahoma"/>
            <family val="2"/>
          </rPr>
          <t>.
Aparece Automaticamente cuando se registra el Factor</t>
        </r>
      </text>
    </comment>
    <comment ref="L938" authorId="0" shapeId="0" xr:uid="{00000000-0006-0000-0100-00009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3" authorId="0" shapeId="0" xr:uid="{00000000-0006-0000-0100-000094010000}">
      <text>
        <r>
          <rPr>
            <b/>
            <sz val="12"/>
            <color indexed="16"/>
            <rFont val="Tahoma"/>
            <family val="2"/>
          </rPr>
          <t>NO se debe capturar</t>
        </r>
        <r>
          <rPr>
            <b/>
            <sz val="12"/>
            <color indexed="81"/>
            <rFont val="Tahoma"/>
            <family val="2"/>
          </rPr>
          <t>.
Aparece Automaticamente cuando se registra el Factor</t>
        </r>
      </text>
    </comment>
    <comment ref="L943" authorId="0" shapeId="0" xr:uid="{00000000-0006-0000-0100-000095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8" authorId="0" shapeId="0" xr:uid="{00000000-0006-0000-0100-000096010000}">
      <text>
        <r>
          <rPr>
            <b/>
            <sz val="12"/>
            <color indexed="16"/>
            <rFont val="Tahoma"/>
            <family val="2"/>
          </rPr>
          <t>NO se debe capturar</t>
        </r>
        <r>
          <rPr>
            <b/>
            <sz val="12"/>
            <color indexed="81"/>
            <rFont val="Tahoma"/>
            <family val="2"/>
          </rPr>
          <t>.
Aparece Automaticamente cuando se registra el Factor</t>
        </r>
      </text>
    </comment>
    <comment ref="L948" authorId="0" shapeId="0" xr:uid="{00000000-0006-0000-0100-00009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953" authorId="0" shapeId="0" xr:uid="{00000000-0006-0000-0100-000098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953" authorId="0" shapeId="0" xr:uid="{00000000-0006-0000-0100-000099010000}">
      <text>
        <r>
          <rPr>
            <b/>
            <sz val="12"/>
            <color indexed="16"/>
            <rFont val="Tahoma"/>
            <family val="2"/>
          </rPr>
          <t>NO se debe capturar</t>
        </r>
        <r>
          <rPr>
            <b/>
            <sz val="12"/>
            <color indexed="81"/>
            <rFont val="Tahoma"/>
            <family val="2"/>
          </rPr>
          <t>.
Aparece Automaticamente cuando se registra el Factor</t>
        </r>
      </text>
    </comment>
    <comment ref="L953" authorId="0" shapeId="0" xr:uid="{00000000-0006-0000-0100-00009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58" authorId="0" shapeId="0" xr:uid="{00000000-0006-0000-0100-00009B010000}">
      <text>
        <r>
          <rPr>
            <b/>
            <sz val="12"/>
            <color indexed="16"/>
            <rFont val="Tahoma"/>
            <family val="2"/>
          </rPr>
          <t>NO se debe capturar</t>
        </r>
        <r>
          <rPr>
            <b/>
            <sz val="12"/>
            <color indexed="81"/>
            <rFont val="Tahoma"/>
            <family val="2"/>
          </rPr>
          <t>.
Aparece Automaticamente cuando se registra el Factor</t>
        </r>
      </text>
    </comment>
    <comment ref="L958" authorId="0" shapeId="0" xr:uid="{00000000-0006-0000-0100-00009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63" authorId="0" shapeId="0" xr:uid="{00000000-0006-0000-0100-00009D010000}">
      <text>
        <r>
          <rPr>
            <b/>
            <sz val="12"/>
            <color indexed="16"/>
            <rFont val="Tahoma"/>
            <family val="2"/>
          </rPr>
          <t>NO se debe capturar</t>
        </r>
        <r>
          <rPr>
            <b/>
            <sz val="12"/>
            <color indexed="81"/>
            <rFont val="Tahoma"/>
            <family val="2"/>
          </rPr>
          <t>.
Aparece Automaticamente cuando se registra el Factor</t>
        </r>
      </text>
    </comment>
    <comment ref="L963" authorId="0" shapeId="0" xr:uid="{00000000-0006-0000-0100-00009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68" authorId="0" shapeId="0" xr:uid="{00000000-0006-0000-0100-00009F010000}">
      <text>
        <r>
          <rPr>
            <b/>
            <sz val="12"/>
            <color indexed="16"/>
            <rFont val="Tahoma"/>
            <family val="2"/>
          </rPr>
          <t>NO se debe capturar</t>
        </r>
        <r>
          <rPr>
            <b/>
            <sz val="12"/>
            <color indexed="81"/>
            <rFont val="Tahoma"/>
            <family val="2"/>
          </rPr>
          <t>.
Aparece Automaticamente cuando se registra el Factor</t>
        </r>
      </text>
    </comment>
    <comment ref="L968" authorId="0" shapeId="0" xr:uid="{00000000-0006-0000-0100-0000A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73" authorId="0" shapeId="0" xr:uid="{00000000-0006-0000-0100-0000A1010000}">
      <text>
        <r>
          <rPr>
            <b/>
            <sz val="12"/>
            <color indexed="16"/>
            <rFont val="Tahoma"/>
            <family val="2"/>
          </rPr>
          <t>NO se debe capturar</t>
        </r>
        <r>
          <rPr>
            <b/>
            <sz val="12"/>
            <color indexed="81"/>
            <rFont val="Tahoma"/>
            <family val="2"/>
          </rPr>
          <t>.
Aparece Automaticamente cuando se registra el Factor</t>
        </r>
      </text>
    </comment>
    <comment ref="L973" authorId="0" shapeId="0" xr:uid="{00000000-0006-0000-0100-0000A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978" authorId="0" shapeId="0" xr:uid="{00000000-0006-0000-0100-0000A3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978" authorId="0" shapeId="0" xr:uid="{00000000-0006-0000-0100-0000A4010000}">
      <text>
        <r>
          <rPr>
            <b/>
            <sz val="12"/>
            <color indexed="16"/>
            <rFont val="Tahoma"/>
            <family val="2"/>
          </rPr>
          <t>NO se debe capturar</t>
        </r>
        <r>
          <rPr>
            <b/>
            <sz val="12"/>
            <color indexed="81"/>
            <rFont val="Tahoma"/>
            <family val="2"/>
          </rPr>
          <t>.
Aparece Automaticamente cuando se registra el Factor</t>
        </r>
      </text>
    </comment>
    <comment ref="L978" authorId="0" shapeId="0" xr:uid="{00000000-0006-0000-0100-0000A5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83" authorId="0" shapeId="0" xr:uid="{00000000-0006-0000-0100-0000A6010000}">
      <text>
        <r>
          <rPr>
            <b/>
            <sz val="12"/>
            <color indexed="16"/>
            <rFont val="Tahoma"/>
            <family val="2"/>
          </rPr>
          <t>NO se debe capturar</t>
        </r>
        <r>
          <rPr>
            <b/>
            <sz val="12"/>
            <color indexed="81"/>
            <rFont val="Tahoma"/>
            <family val="2"/>
          </rPr>
          <t>.
Aparece Automaticamente cuando se registra el Factor</t>
        </r>
      </text>
    </comment>
    <comment ref="L983" authorId="0" shapeId="0" xr:uid="{00000000-0006-0000-0100-0000A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88" authorId="0" shapeId="0" xr:uid="{00000000-0006-0000-0100-0000A8010000}">
      <text>
        <r>
          <rPr>
            <b/>
            <sz val="12"/>
            <color indexed="16"/>
            <rFont val="Tahoma"/>
            <family val="2"/>
          </rPr>
          <t>NO se debe capturar</t>
        </r>
        <r>
          <rPr>
            <b/>
            <sz val="12"/>
            <color indexed="81"/>
            <rFont val="Tahoma"/>
            <family val="2"/>
          </rPr>
          <t>.
Aparece Automaticamente cuando se registra el Factor</t>
        </r>
      </text>
    </comment>
    <comment ref="L988" authorId="0" shapeId="0" xr:uid="{00000000-0006-0000-0100-0000A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3" authorId="0" shapeId="0" xr:uid="{00000000-0006-0000-0100-0000AA010000}">
      <text>
        <r>
          <rPr>
            <b/>
            <sz val="12"/>
            <color indexed="16"/>
            <rFont val="Tahoma"/>
            <family val="2"/>
          </rPr>
          <t>NO se debe capturar</t>
        </r>
        <r>
          <rPr>
            <b/>
            <sz val="12"/>
            <color indexed="81"/>
            <rFont val="Tahoma"/>
            <family val="2"/>
          </rPr>
          <t>.
Aparece Automaticamente cuando se registra el Factor</t>
        </r>
      </text>
    </comment>
    <comment ref="L993" authorId="0" shapeId="0" xr:uid="{00000000-0006-0000-0100-0000A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8" authorId="0" shapeId="0" xr:uid="{00000000-0006-0000-0100-0000AC010000}">
      <text>
        <r>
          <rPr>
            <b/>
            <sz val="12"/>
            <color indexed="16"/>
            <rFont val="Tahoma"/>
            <family val="2"/>
          </rPr>
          <t>NO se debe capturar</t>
        </r>
        <r>
          <rPr>
            <b/>
            <sz val="12"/>
            <color indexed="81"/>
            <rFont val="Tahoma"/>
            <family val="2"/>
          </rPr>
          <t>.
Aparece Automaticamente cuando se registra el Factor</t>
        </r>
      </text>
    </comment>
    <comment ref="L998" authorId="0" shapeId="0" xr:uid="{00000000-0006-0000-0100-0000A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03" authorId="0" shapeId="0" xr:uid="{00000000-0006-0000-0100-0000AE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03" authorId="0" shapeId="0" xr:uid="{00000000-0006-0000-0100-0000AF010000}">
      <text>
        <r>
          <rPr>
            <b/>
            <sz val="12"/>
            <color indexed="16"/>
            <rFont val="Tahoma"/>
            <family val="2"/>
          </rPr>
          <t>NO se debe capturar</t>
        </r>
        <r>
          <rPr>
            <b/>
            <sz val="12"/>
            <color indexed="81"/>
            <rFont val="Tahoma"/>
            <family val="2"/>
          </rPr>
          <t>.
Aparece Automaticamente cuando se registra el Factor</t>
        </r>
      </text>
    </comment>
    <comment ref="L1003" authorId="0" shapeId="0" xr:uid="{00000000-0006-0000-0100-0000B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08" authorId="0" shapeId="0" xr:uid="{00000000-0006-0000-0100-0000B1010000}">
      <text>
        <r>
          <rPr>
            <b/>
            <sz val="12"/>
            <color indexed="16"/>
            <rFont val="Tahoma"/>
            <family val="2"/>
          </rPr>
          <t>NO se debe capturar</t>
        </r>
        <r>
          <rPr>
            <b/>
            <sz val="12"/>
            <color indexed="81"/>
            <rFont val="Tahoma"/>
            <family val="2"/>
          </rPr>
          <t>.
Aparece Automaticamente cuando se registra el Factor</t>
        </r>
      </text>
    </comment>
    <comment ref="L1008" authorId="0" shapeId="0" xr:uid="{00000000-0006-0000-0100-0000B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13" authorId="0" shapeId="0" xr:uid="{00000000-0006-0000-0100-0000B3010000}">
      <text>
        <r>
          <rPr>
            <b/>
            <sz val="12"/>
            <color indexed="16"/>
            <rFont val="Tahoma"/>
            <family val="2"/>
          </rPr>
          <t>NO se debe capturar</t>
        </r>
        <r>
          <rPr>
            <b/>
            <sz val="12"/>
            <color indexed="81"/>
            <rFont val="Tahoma"/>
            <family val="2"/>
          </rPr>
          <t>.
Aparece Automaticamente cuando se registra el Factor</t>
        </r>
      </text>
    </comment>
    <comment ref="L1013" authorId="0" shapeId="0" xr:uid="{00000000-0006-0000-0100-0000B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18" authorId="0" shapeId="0" xr:uid="{00000000-0006-0000-0100-0000B5010000}">
      <text>
        <r>
          <rPr>
            <b/>
            <sz val="12"/>
            <color indexed="16"/>
            <rFont val="Tahoma"/>
            <family val="2"/>
          </rPr>
          <t>NO se debe capturar</t>
        </r>
        <r>
          <rPr>
            <b/>
            <sz val="12"/>
            <color indexed="81"/>
            <rFont val="Tahoma"/>
            <family val="2"/>
          </rPr>
          <t>.
Aparece Automaticamente cuando se registra el Factor</t>
        </r>
      </text>
    </comment>
    <comment ref="L1018" authorId="0" shapeId="0" xr:uid="{00000000-0006-0000-0100-0000B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23" authorId="0" shapeId="0" xr:uid="{00000000-0006-0000-0100-0000B7010000}">
      <text>
        <r>
          <rPr>
            <b/>
            <sz val="12"/>
            <color indexed="16"/>
            <rFont val="Tahoma"/>
            <family val="2"/>
          </rPr>
          <t>NO se debe capturar</t>
        </r>
        <r>
          <rPr>
            <b/>
            <sz val="12"/>
            <color indexed="81"/>
            <rFont val="Tahoma"/>
            <family val="2"/>
          </rPr>
          <t>.
Aparece Automaticamente cuando se registra el Factor</t>
        </r>
      </text>
    </comment>
    <comment ref="L1023" authorId="0" shapeId="0" xr:uid="{00000000-0006-0000-0100-0000B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28" authorId="0" shapeId="0" xr:uid="{00000000-0006-0000-0100-0000B9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28" authorId="0" shapeId="0" xr:uid="{00000000-0006-0000-0100-0000BA010000}">
      <text>
        <r>
          <rPr>
            <b/>
            <sz val="12"/>
            <color indexed="16"/>
            <rFont val="Tahoma"/>
            <family val="2"/>
          </rPr>
          <t>NO se debe capturar</t>
        </r>
        <r>
          <rPr>
            <b/>
            <sz val="12"/>
            <color indexed="81"/>
            <rFont val="Tahoma"/>
            <family val="2"/>
          </rPr>
          <t>.
Aparece Automaticamente cuando se registra el Factor</t>
        </r>
      </text>
    </comment>
    <comment ref="L1028" authorId="0" shapeId="0" xr:uid="{00000000-0006-0000-0100-0000B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33" authorId="0" shapeId="0" xr:uid="{00000000-0006-0000-0100-0000BC010000}">
      <text>
        <r>
          <rPr>
            <b/>
            <sz val="12"/>
            <color indexed="16"/>
            <rFont val="Tahoma"/>
            <family val="2"/>
          </rPr>
          <t>NO se debe capturar</t>
        </r>
        <r>
          <rPr>
            <b/>
            <sz val="12"/>
            <color indexed="81"/>
            <rFont val="Tahoma"/>
            <family val="2"/>
          </rPr>
          <t>.
Aparece Automaticamente cuando se registra el Factor</t>
        </r>
      </text>
    </comment>
    <comment ref="L1033" authorId="0" shapeId="0" xr:uid="{00000000-0006-0000-0100-0000B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38" authorId="0" shapeId="0" xr:uid="{00000000-0006-0000-0100-0000BE010000}">
      <text>
        <r>
          <rPr>
            <b/>
            <sz val="12"/>
            <color indexed="16"/>
            <rFont val="Tahoma"/>
            <family val="2"/>
          </rPr>
          <t>NO se debe capturar</t>
        </r>
        <r>
          <rPr>
            <b/>
            <sz val="12"/>
            <color indexed="81"/>
            <rFont val="Tahoma"/>
            <family val="2"/>
          </rPr>
          <t>.
Aparece Automaticamente cuando se registra el Factor</t>
        </r>
      </text>
    </comment>
    <comment ref="L1038" authorId="0" shapeId="0" xr:uid="{00000000-0006-0000-0100-0000B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43" authorId="0" shapeId="0" xr:uid="{00000000-0006-0000-0100-0000C0010000}">
      <text>
        <r>
          <rPr>
            <b/>
            <sz val="12"/>
            <color indexed="16"/>
            <rFont val="Tahoma"/>
            <family val="2"/>
          </rPr>
          <t>NO se debe capturar</t>
        </r>
        <r>
          <rPr>
            <b/>
            <sz val="12"/>
            <color indexed="81"/>
            <rFont val="Tahoma"/>
            <family val="2"/>
          </rPr>
          <t>.
Aparece Automaticamente cuando se registra el Factor</t>
        </r>
      </text>
    </comment>
    <comment ref="L1043" authorId="0" shapeId="0" xr:uid="{00000000-0006-0000-0100-0000C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48" authorId="0" shapeId="0" xr:uid="{00000000-0006-0000-0100-0000C2010000}">
      <text>
        <r>
          <rPr>
            <b/>
            <sz val="12"/>
            <color indexed="16"/>
            <rFont val="Tahoma"/>
            <family val="2"/>
          </rPr>
          <t>NO se debe capturar</t>
        </r>
        <r>
          <rPr>
            <b/>
            <sz val="12"/>
            <color indexed="81"/>
            <rFont val="Tahoma"/>
            <family val="2"/>
          </rPr>
          <t>.
Aparece Automaticamente cuando se registra el Factor</t>
        </r>
      </text>
    </comment>
    <comment ref="L1048" authorId="0" shapeId="0" xr:uid="{00000000-0006-0000-0100-0000C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53" authorId="0" shapeId="0" xr:uid="{00000000-0006-0000-0100-0000C4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53" authorId="0" shapeId="0" xr:uid="{00000000-0006-0000-0100-0000C5010000}">
      <text>
        <r>
          <rPr>
            <b/>
            <sz val="12"/>
            <color indexed="16"/>
            <rFont val="Tahoma"/>
            <family val="2"/>
          </rPr>
          <t>NO se debe capturar</t>
        </r>
        <r>
          <rPr>
            <b/>
            <sz val="12"/>
            <color indexed="81"/>
            <rFont val="Tahoma"/>
            <family val="2"/>
          </rPr>
          <t>.
Aparece Automaticamente cuando se registra el Factor</t>
        </r>
      </text>
    </comment>
    <comment ref="L1053" authorId="0" shapeId="0" xr:uid="{00000000-0006-0000-0100-0000C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58" authorId="0" shapeId="0" xr:uid="{00000000-0006-0000-0100-0000C7010000}">
      <text>
        <r>
          <rPr>
            <b/>
            <sz val="12"/>
            <color indexed="16"/>
            <rFont val="Tahoma"/>
            <family val="2"/>
          </rPr>
          <t>NO se debe capturar</t>
        </r>
        <r>
          <rPr>
            <b/>
            <sz val="12"/>
            <color indexed="81"/>
            <rFont val="Tahoma"/>
            <family val="2"/>
          </rPr>
          <t>.
Aparece Automaticamente cuando se registra el Factor</t>
        </r>
      </text>
    </comment>
    <comment ref="L1058" authorId="0" shapeId="0" xr:uid="{00000000-0006-0000-0100-0000C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63" authorId="0" shapeId="0" xr:uid="{00000000-0006-0000-0100-0000C9010000}">
      <text>
        <r>
          <rPr>
            <b/>
            <sz val="12"/>
            <color indexed="16"/>
            <rFont val="Tahoma"/>
            <family val="2"/>
          </rPr>
          <t>NO se debe capturar</t>
        </r>
        <r>
          <rPr>
            <b/>
            <sz val="12"/>
            <color indexed="81"/>
            <rFont val="Tahoma"/>
            <family val="2"/>
          </rPr>
          <t>.
Aparece Automaticamente cuando se registra el Factor</t>
        </r>
      </text>
    </comment>
    <comment ref="L1063" authorId="0" shapeId="0" xr:uid="{00000000-0006-0000-0100-0000C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68" authorId="0" shapeId="0" xr:uid="{00000000-0006-0000-0100-0000CB010000}">
      <text>
        <r>
          <rPr>
            <b/>
            <sz val="12"/>
            <color indexed="16"/>
            <rFont val="Tahoma"/>
            <family val="2"/>
          </rPr>
          <t>NO se debe capturar</t>
        </r>
        <r>
          <rPr>
            <b/>
            <sz val="12"/>
            <color indexed="81"/>
            <rFont val="Tahoma"/>
            <family val="2"/>
          </rPr>
          <t>.
Aparece Automaticamente cuando se registra el Factor</t>
        </r>
      </text>
    </comment>
    <comment ref="L1068" authorId="0" shapeId="0" xr:uid="{00000000-0006-0000-0100-0000C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73" authorId="0" shapeId="0" xr:uid="{00000000-0006-0000-0100-0000CD010000}">
      <text>
        <r>
          <rPr>
            <b/>
            <sz val="12"/>
            <color indexed="16"/>
            <rFont val="Tahoma"/>
            <family val="2"/>
          </rPr>
          <t>NO se debe capturar</t>
        </r>
        <r>
          <rPr>
            <b/>
            <sz val="12"/>
            <color indexed="81"/>
            <rFont val="Tahoma"/>
            <family val="2"/>
          </rPr>
          <t>.
Aparece Automaticamente cuando se registra el Factor</t>
        </r>
      </text>
    </comment>
    <comment ref="L1073" authorId="0" shapeId="0" xr:uid="{00000000-0006-0000-0100-0000C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78" authorId="0" shapeId="0" xr:uid="{00000000-0006-0000-0100-0000CF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78" authorId="0" shapeId="0" xr:uid="{00000000-0006-0000-0100-0000D0010000}">
      <text>
        <r>
          <rPr>
            <b/>
            <sz val="12"/>
            <color indexed="16"/>
            <rFont val="Tahoma"/>
            <family val="2"/>
          </rPr>
          <t>NO se debe capturar</t>
        </r>
        <r>
          <rPr>
            <b/>
            <sz val="12"/>
            <color indexed="81"/>
            <rFont val="Tahoma"/>
            <family val="2"/>
          </rPr>
          <t>.
Aparece Automaticamente cuando se registra el Factor</t>
        </r>
      </text>
    </comment>
    <comment ref="L1078" authorId="0" shapeId="0" xr:uid="{00000000-0006-0000-0100-0000D1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83" authorId="0" shapeId="0" xr:uid="{00000000-0006-0000-0100-0000D2010000}">
      <text>
        <r>
          <rPr>
            <b/>
            <sz val="12"/>
            <color indexed="16"/>
            <rFont val="Tahoma"/>
            <family val="2"/>
          </rPr>
          <t>NO se debe capturar</t>
        </r>
        <r>
          <rPr>
            <b/>
            <sz val="12"/>
            <color indexed="81"/>
            <rFont val="Tahoma"/>
            <family val="2"/>
          </rPr>
          <t>.
Aparece Automaticamente cuando se registra el Factor</t>
        </r>
      </text>
    </comment>
    <comment ref="L1083" authorId="0" shapeId="0" xr:uid="{00000000-0006-0000-0100-0000D3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88" authorId="0" shapeId="0" xr:uid="{00000000-0006-0000-0100-0000D4010000}">
      <text>
        <r>
          <rPr>
            <b/>
            <sz val="12"/>
            <color indexed="16"/>
            <rFont val="Tahoma"/>
            <family val="2"/>
          </rPr>
          <t>NO se debe capturar</t>
        </r>
        <r>
          <rPr>
            <b/>
            <sz val="12"/>
            <color indexed="81"/>
            <rFont val="Tahoma"/>
            <family val="2"/>
          </rPr>
          <t>.
Aparece Automaticamente cuando se registra el Factor</t>
        </r>
      </text>
    </comment>
    <comment ref="L1088" authorId="0" shapeId="0" xr:uid="{00000000-0006-0000-0100-0000D5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3" authorId="0" shapeId="0" xr:uid="{00000000-0006-0000-0100-0000D6010000}">
      <text>
        <r>
          <rPr>
            <b/>
            <sz val="12"/>
            <color indexed="16"/>
            <rFont val="Tahoma"/>
            <family val="2"/>
          </rPr>
          <t>NO se debe capturar</t>
        </r>
        <r>
          <rPr>
            <b/>
            <sz val="12"/>
            <color indexed="81"/>
            <rFont val="Tahoma"/>
            <family val="2"/>
          </rPr>
          <t>.
Aparece Automaticamente cuando se registra el Factor</t>
        </r>
      </text>
    </comment>
    <comment ref="L1093" authorId="0" shapeId="0" xr:uid="{00000000-0006-0000-0100-0000D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8" authorId="0" shapeId="0" xr:uid="{00000000-0006-0000-0100-0000D8010000}">
      <text>
        <r>
          <rPr>
            <b/>
            <sz val="12"/>
            <color indexed="16"/>
            <rFont val="Tahoma"/>
            <family val="2"/>
          </rPr>
          <t>NO se debe capturar</t>
        </r>
        <r>
          <rPr>
            <b/>
            <sz val="12"/>
            <color indexed="81"/>
            <rFont val="Tahoma"/>
            <family val="2"/>
          </rPr>
          <t>.
Aparece Automaticamente cuando se registra el Factor</t>
        </r>
      </text>
    </comment>
    <comment ref="L1098" authorId="0" shapeId="0" xr:uid="{00000000-0006-0000-0100-0000D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103" authorId="0" shapeId="0" xr:uid="{00000000-0006-0000-0100-0000DA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103" authorId="0" shapeId="0" xr:uid="{00000000-0006-0000-0100-0000DB010000}">
      <text>
        <r>
          <rPr>
            <b/>
            <sz val="12"/>
            <color indexed="16"/>
            <rFont val="Tahoma"/>
            <family val="2"/>
          </rPr>
          <t>NO se debe capturar</t>
        </r>
        <r>
          <rPr>
            <b/>
            <sz val="12"/>
            <color indexed="81"/>
            <rFont val="Tahoma"/>
            <family val="2"/>
          </rPr>
          <t>.
Aparece Automaticamente cuando se registra el Factor</t>
        </r>
      </text>
    </comment>
    <comment ref="L1103" authorId="0" shapeId="0" xr:uid="{00000000-0006-0000-0100-0000DC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08" authorId="0" shapeId="0" xr:uid="{00000000-0006-0000-0100-0000DD010000}">
      <text>
        <r>
          <rPr>
            <b/>
            <sz val="12"/>
            <color indexed="16"/>
            <rFont val="Tahoma"/>
            <family val="2"/>
          </rPr>
          <t>NO se debe capturar</t>
        </r>
        <r>
          <rPr>
            <b/>
            <sz val="12"/>
            <color indexed="81"/>
            <rFont val="Tahoma"/>
            <family val="2"/>
          </rPr>
          <t>.
Aparece Automaticamente cuando se registra el Factor</t>
        </r>
      </text>
    </comment>
    <comment ref="L1108" authorId="0" shapeId="0" xr:uid="{00000000-0006-0000-0100-0000DE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13" authorId="0" shapeId="0" xr:uid="{00000000-0006-0000-0100-0000DF010000}">
      <text>
        <r>
          <rPr>
            <b/>
            <sz val="12"/>
            <color indexed="16"/>
            <rFont val="Tahoma"/>
            <family val="2"/>
          </rPr>
          <t>NO se debe capturar</t>
        </r>
        <r>
          <rPr>
            <b/>
            <sz val="12"/>
            <color indexed="81"/>
            <rFont val="Tahoma"/>
            <family val="2"/>
          </rPr>
          <t>.
Aparece Automaticamente cuando se registra el Factor</t>
        </r>
      </text>
    </comment>
    <comment ref="L1113" authorId="0" shapeId="0" xr:uid="{00000000-0006-0000-0100-0000E0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18" authorId="0" shapeId="0" xr:uid="{00000000-0006-0000-0100-0000E1010000}">
      <text>
        <r>
          <rPr>
            <b/>
            <sz val="12"/>
            <color indexed="16"/>
            <rFont val="Tahoma"/>
            <family val="2"/>
          </rPr>
          <t>NO se debe capturar</t>
        </r>
        <r>
          <rPr>
            <b/>
            <sz val="12"/>
            <color indexed="81"/>
            <rFont val="Tahoma"/>
            <family val="2"/>
          </rPr>
          <t>.
Aparece Automaticamente cuando se registra el Factor</t>
        </r>
      </text>
    </comment>
    <comment ref="L1118" authorId="0" shapeId="0" xr:uid="{00000000-0006-0000-0100-0000E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23" authorId="0" shapeId="0" xr:uid="{00000000-0006-0000-0100-0000E3010000}">
      <text>
        <r>
          <rPr>
            <b/>
            <sz val="12"/>
            <color indexed="16"/>
            <rFont val="Tahoma"/>
            <family val="2"/>
          </rPr>
          <t>NO se debe capturar</t>
        </r>
        <r>
          <rPr>
            <b/>
            <sz val="12"/>
            <color indexed="81"/>
            <rFont val="Tahoma"/>
            <family val="2"/>
          </rPr>
          <t>.
Aparece Automaticamente cuando se registra el Factor</t>
        </r>
      </text>
    </comment>
    <comment ref="L1123" authorId="0" shapeId="0" xr:uid="{00000000-0006-0000-0100-0000E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128" authorId="0" shapeId="0" xr:uid="{00000000-0006-0000-0100-0000E5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128" authorId="0" shapeId="0" xr:uid="{00000000-0006-0000-0100-0000E6010000}">
      <text>
        <r>
          <rPr>
            <b/>
            <sz val="12"/>
            <color indexed="16"/>
            <rFont val="Tahoma"/>
            <family val="2"/>
          </rPr>
          <t>NO se debe capturar</t>
        </r>
        <r>
          <rPr>
            <b/>
            <sz val="12"/>
            <color indexed="81"/>
            <rFont val="Tahoma"/>
            <family val="2"/>
          </rPr>
          <t>.
Aparece Automaticamente cuando se registra el Factor</t>
        </r>
      </text>
    </comment>
    <comment ref="L1128" authorId="0" shapeId="0" xr:uid="{00000000-0006-0000-0100-0000E7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33" authorId="0" shapeId="0" xr:uid="{00000000-0006-0000-0100-0000E8010000}">
      <text>
        <r>
          <rPr>
            <b/>
            <sz val="12"/>
            <color indexed="16"/>
            <rFont val="Tahoma"/>
            <family val="2"/>
          </rPr>
          <t>NO se debe capturar</t>
        </r>
        <r>
          <rPr>
            <b/>
            <sz val="12"/>
            <color indexed="81"/>
            <rFont val="Tahoma"/>
            <family val="2"/>
          </rPr>
          <t>.
Aparece Automaticamente cuando se registra el Factor</t>
        </r>
      </text>
    </comment>
    <comment ref="L1133" authorId="0" shapeId="0" xr:uid="{00000000-0006-0000-0100-0000E9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38" authorId="0" shapeId="0" xr:uid="{00000000-0006-0000-0100-0000EA010000}">
      <text>
        <r>
          <rPr>
            <b/>
            <sz val="12"/>
            <color indexed="16"/>
            <rFont val="Tahoma"/>
            <family val="2"/>
          </rPr>
          <t>NO se debe capturar</t>
        </r>
        <r>
          <rPr>
            <b/>
            <sz val="12"/>
            <color indexed="81"/>
            <rFont val="Tahoma"/>
            <family val="2"/>
          </rPr>
          <t>.
Aparece Automaticamente cuando se registra el Factor</t>
        </r>
      </text>
    </comment>
    <comment ref="L1138" authorId="0" shapeId="0" xr:uid="{00000000-0006-0000-0100-0000EB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3" authorId="0" shapeId="0" xr:uid="{00000000-0006-0000-0100-0000EC010000}">
      <text>
        <r>
          <rPr>
            <b/>
            <sz val="12"/>
            <color indexed="16"/>
            <rFont val="Tahoma"/>
            <family val="2"/>
          </rPr>
          <t>NO se debe capturar</t>
        </r>
        <r>
          <rPr>
            <b/>
            <sz val="12"/>
            <color indexed="81"/>
            <rFont val="Tahoma"/>
            <family val="2"/>
          </rPr>
          <t>.
Aparece Automaticamente cuando se registra el Factor</t>
        </r>
      </text>
    </comment>
    <comment ref="L1143" authorId="0" shapeId="0" xr:uid="{00000000-0006-0000-0100-0000E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8" authorId="0" shapeId="0" xr:uid="{00000000-0006-0000-0100-0000EE010000}">
      <text>
        <r>
          <rPr>
            <b/>
            <sz val="12"/>
            <color indexed="16"/>
            <rFont val="Tahoma"/>
            <family val="2"/>
          </rPr>
          <t>NO se debe capturar</t>
        </r>
        <r>
          <rPr>
            <b/>
            <sz val="12"/>
            <color indexed="81"/>
            <rFont val="Tahoma"/>
            <family val="2"/>
          </rPr>
          <t>.
Aparece Automaticamente cuando se registra el Factor</t>
        </r>
      </text>
    </comment>
    <comment ref="L1148" authorId="0" shapeId="0" xr:uid="{00000000-0006-0000-0100-0000E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153" authorId="0" shapeId="0" xr:uid="{00000000-0006-0000-0100-0000F0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153" authorId="0" shapeId="0" xr:uid="{00000000-0006-0000-0100-0000F1010000}">
      <text>
        <r>
          <rPr>
            <b/>
            <sz val="12"/>
            <color indexed="16"/>
            <rFont val="Tahoma"/>
            <family val="2"/>
          </rPr>
          <t>NO se debe capturar</t>
        </r>
        <r>
          <rPr>
            <b/>
            <sz val="12"/>
            <color indexed="81"/>
            <rFont val="Tahoma"/>
            <family val="2"/>
          </rPr>
          <t>.
Aparece Automaticamente cuando se registra el Factor</t>
        </r>
      </text>
    </comment>
    <comment ref="L1153" authorId="0" shapeId="0" xr:uid="{00000000-0006-0000-0100-0000F2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58" authorId="0" shapeId="0" xr:uid="{00000000-0006-0000-0100-0000F3010000}">
      <text>
        <r>
          <rPr>
            <b/>
            <sz val="12"/>
            <color indexed="16"/>
            <rFont val="Tahoma"/>
            <family val="2"/>
          </rPr>
          <t>NO se debe capturar</t>
        </r>
        <r>
          <rPr>
            <b/>
            <sz val="12"/>
            <color indexed="81"/>
            <rFont val="Tahoma"/>
            <family val="2"/>
          </rPr>
          <t>.
Aparece Automaticamente cuando se registra el Factor</t>
        </r>
      </text>
    </comment>
    <comment ref="L1158" authorId="0" shapeId="0" xr:uid="{00000000-0006-0000-0100-0000F4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63" authorId="0" shapeId="0" xr:uid="{00000000-0006-0000-0100-0000F5010000}">
      <text>
        <r>
          <rPr>
            <b/>
            <sz val="12"/>
            <color indexed="16"/>
            <rFont val="Tahoma"/>
            <family val="2"/>
          </rPr>
          <t>NO se debe capturar</t>
        </r>
        <r>
          <rPr>
            <b/>
            <sz val="12"/>
            <color indexed="81"/>
            <rFont val="Tahoma"/>
            <family val="2"/>
          </rPr>
          <t>.
Aparece Automaticamente cuando se registra el Factor</t>
        </r>
      </text>
    </comment>
    <comment ref="L1163" authorId="0" shapeId="0" xr:uid="{00000000-0006-0000-0100-0000F6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68" authorId="0" shapeId="0" xr:uid="{00000000-0006-0000-0100-0000F7010000}">
      <text>
        <r>
          <rPr>
            <b/>
            <sz val="12"/>
            <color indexed="16"/>
            <rFont val="Tahoma"/>
            <family val="2"/>
          </rPr>
          <t>NO se debe capturar</t>
        </r>
        <r>
          <rPr>
            <b/>
            <sz val="12"/>
            <color indexed="81"/>
            <rFont val="Tahoma"/>
            <family val="2"/>
          </rPr>
          <t>.
Aparece Automaticamente cuando se registra el Factor</t>
        </r>
      </text>
    </comment>
    <comment ref="L1168" authorId="0" shapeId="0" xr:uid="{00000000-0006-0000-0100-0000F8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73" authorId="0" shapeId="0" xr:uid="{00000000-0006-0000-0100-0000F9010000}">
      <text>
        <r>
          <rPr>
            <b/>
            <sz val="12"/>
            <color indexed="16"/>
            <rFont val="Tahoma"/>
            <family val="2"/>
          </rPr>
          <t>NO se debe capturar</t>
        </r>
        <r>
          <rPr>
            <b/>
            <sz val="12"/>
            <color indexed="81"/>
            <rFont val="Tahoma"/>
            <family val="2"/>
          </rPr>
          <t>.
Aparece Automaticamente cuando se registra el Factor</t>
        </r>
      </text>
    </comment>
    <comment ref="L1173" authorId="0" shapeId="0" xr:uid="{00000000-0006-0000-0100-0000FA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178" authorId="0" shapeId="0" xr:uid="{00000000-0006-0000-0100-0000FB01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178" authorId="0" shapeId="0" xr:uid="{00000000-0006-0000-0100-0000FC010000}">
      <text>
        <r>
          <rPr>
            <b/>
            <sz val="12"/>
            <color indexed="16"/>
            <rFont val="Tahoma"/>
            <family val="2"/>
          </rPr>
          <t>NO se debe capturar</t>
        </r>
        <r>
          <rPr>
            <b/>
            <sz val="12"/>
            <color indexed="81"/>
            <rFont val="Tahoma"/>
            <family val="2"/>
          </rPr>
          <t>.
Aparece Automaticamente cuando se registra el Factor</t>
        </r>
      </text>
    </comment>
    <comment ref="L1178" authorId="0" shapeId="0" xr:uid="{00000000-0006-0000-0100-0000FD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83" authorId="0" shapeId="0" xr:uid="{00000000-0006-0000-0100-0000FE010000}">
      <text>
        <r>
          <rPr>
            <b/>
            <sz val="12"/>
            <color indexed="16"/>
            <rFont val="Tahoma"/>
            <family val="2"/>
          </rPr>
          <t>NO se debe capturar</t>
        </r>
        <r>
          <rPr>
            <b/>
            <sz val="12"/>
            <color indexed="81"/>
            <rFont val="Tahoma"/>
            <family val="2"/>
          </rPr>
          <t>.
Aparece Automaticamente cuando se registra el Factor</t>
        </r>
      </text>
    </comment>
    <comment ref="L1183" authorId="0" shapeId="0" xr:uid="{00000000-0006-0000-0100-0000FF01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88" authorId="0" shapeId="0" xr:uid="{00000000-0006-0000-0100-000000020000}">
      <text>
        <r>
          <rPr>
            <b/>
            <sz val="12"/>
            <color indexed="16"/>
            <rFont val="Tahoma"/>
            <family val="2"/>
          </rPr>
          <t>NO se debe capturar</t>
        </r>
        <r>
          <rPr>
            <b/>
            <sz val="12"/>
            <color indexed="81"/>
            <rFont val="Tahoma"/>
            <family val="2"/>
          </rPr>
          <t>.
Aparece Automaticamente cuando se registra el Factor</t>
        </r>
      </text>
    </comment>
    <comment ref="L1188" authorId="0" shapeId="0" xr:uid="{00000000-0006-0000-0100-00000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3" authorId="0" shapeId="0" xr:uid="{00000000-0006-0000-0100-000002020000}">
      <text>
        <r>
          <rPr>
            <b/>
            <sz val="12"/>
            <color indexed="16"/>
            <rFont val="Tahoma"/>
            <family val="2"/>
          </rPr>
          <t>NO se debe capturar</t>
        </r>
        <r>
          <rPr>
            <b/>
            <sz val="12"/>
            <color indexed="81"/>
            <rFont val="Tahoma"/>
            <family val="2"/>
          </rPr>
          <t>.
Aparece Automaticamente cuando se registra el Factor</t>
        </r>
      </text>
    </comment>
    <comment ref="L1193" authorId="0" shapeId="0" xr:uid="{00000000-0006-0000-0100-00000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8" authorId="0" shapeId="0" xr:uid="{00000000-0006-0000-0100-000004020000}">
      <text>
        <r>
          <rPr>
            <b/>
            <sz val="12"/>
            <color indexed="16"/>
            <rFont val="Tahoma"/>
            <family val="2"/>
          </rPr>
          <t>NO se debe capturar</t>
        </r>
        <r>
          <rPr>
            <b/>
            <sz val="12"/>
            <color indexed="81"/>
            <rFont val="Tahoma"/>
            <family val="2"/>
          </rPr>
          <t>.
Aparece Automaticamente cuando se registra el Factor</t>
        </r>
      </text>
    </comment>
    <comment ref="L1198" authorId="0" shapeId="0" xr:uid="{00000000-0006-0000-0100-00000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03" authorId="0" shapeId="0" xr:uid="{00000000-0006-0000-0100-000006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03" authorId="0" shapeId="0" xr:uid="{00000000-0006-0000-0100-000007020000}">
      <text>
        <r>
          <rPr>
            <b/>
            <sz val="12"/>
            <color indexed="16"/>
            <rFont val="Tahoma"/>
            <family val="2"/>
          </rPr>
          <t>NO se debe capturar</t>
        </r>
        <r>
          <rPr>
            <b/>
            <sz val="12"/>
            <color indexed="81"/>
            <rFont val="Tahoma"/>
            <family val="2"/>
          </rPr>
          <t>.
Aparece Automaticamente cuando se registra el Factor</t>
        </r>
      </text>
    </comment>
    <comment ref="L1203" authorId="0" shapeId="0" xr:uid="{00000000-0006-0000-0100-00000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08" authorId="0" shapeId="0" xr:uid="{00000000-0006-0000-0100-000009020000}">
      <text>
        <r>
          <rPr>
            <b/>
            <sz val="12"/>
            <color indexed="16"/>
            <rFont val="Tahoma"/>
            <family val="2"/>
          </rPr>
          <t>NO se debe capturar</t>
        </r>
        <r>
          <rPr>
            <b/>
            <sz val="12"/>
            <color indexed="81"/>
            <rFont val="Tahoma"/>
            <family val="2"/>
          </rPr>
          <t>.
Aparece Automaticamente cuando se registra el Factor</t>
        </r>
      </text>
    </comment>
    <comment ref="L1208" authorId="0" shapeId="0" xr:uid="{00000000-0006-0000-0100-00000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13" authorId="0" shapeId="0" xr:uid="{00000000-0006-0000-0100-00000B020000}">
      <text>
        <r>
          <rPr>
            <b/>
            <sz val="12"/>
            <color indexed="16"/>
            <rFont val="Tahoma"/>
            <family val="2"/>
          </rPr>
          <t>NO se debe capturar</t>
        </r>
        <r>
          <rPr>
            <b/>
            <sz val="12"/>
            <color indexed="81"/>
            <rFont val="Tahoma"/>
            <family val="2"/>
          </rPr>
          <t>.
Aparece Automaticamente cuando se registra el Factor</t>
        </r>
      </text>
    </comment>
    <comment ref="L1213" authorId="0" shapeId="0" xr:uid="{00000000-0006-0000-0100-00000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18" authorId="0" shapeId="0" xr:uid="{00000000-0006-0000-0100-00000D020000}">
      <text>
        <r>
          <rPr>
            <b/>
            <sz val="12"/>
            <color indexed="16"/>
            <rFont val="Tahoma"/>
            <family val="2"/>
          </rPr>
          <t>NO se debe capturar</t>
        </r>
        <r>
          <rPr>
            <b/>
            <sz val="12"/>
            <color indexed="81"/>
            <rFont val="Tahoma"/>
            <family val="2"/>
          </rPr>
          <t>.
Aparece Automaticamente cuando se registra el Factor</t>
        </r>
      </text>
    </comment>
    <comment ref="L1218" authorId="0" shapeId="0" xr:uid="{00000000-0006-0000-0100-00000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23" authorId="0" shapeId="0" xr:uid="{00000000-0006-0000-0100-00000F020000}">
      <text>
        <r>
          <rPr>
            <b/>
            <sz val="12"/>
            <color indexed="16"/>
            <rFont val="Tahoma"/>
            <family val="2"/>
          </rPr>
          <t>NO se debe capturar</t>
        </r>
        <r>
          <rPr>
            <b/>
            <sz val="12"/>
            <color indexed="81"/>
            <rFont val="Tahoma"/>
            <family val="2"/>
          </rPr>
          <t>.
Aparece Automaticamente cuando se registra el Factor</t>
        </r>
      </text>
    </comment>
    <comment ref="L1223" authorId="0" shapeId="0" xr:uid="{00000000-0006-0000-0100-00001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28" authorId="0" shapeId="0" xr:uid="{00000000-0006-0000-0100-000011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28" authorId="0" shapeId="0" xr:uid="{00000000-0006-0000-0100-000012020000}">
      <text>
        <r>
          <rPr>
            <b/>
            <sz val="12"/>
            <color indexed="16"/>
            <rFont val="Tahoma"/>
            <family val="2"/>
          </rPr>
          <t>NO se debe capturar</t>
        </r>
        <r>
          <rPr>
            <b/>
            <sz val="12"/>
            <color indexed="81"/>
            <rFont val="Tahoma"/>
            <family val="2"/>
          </rPr>
          <t>.
Aparece Automaticamente cuando se registra el Factor</t>
        </r>
      </text>
    </comment>
    <comment ref="L1228" authorId="0" shapeId="0" xr:uid="{00000000-0006-0000-0100-00001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33" authorId="0" shapeId="0" xr:uid="{00000000-0006-0000-0100-000014020000}">
      <text>
        <r>
          <rPr>
            <b/>
            <sz val="12"/>
            <color indexed="16"/>
            <rFont val="Tahoma"/>
            <family val="2"/>
          </rPr>
          <t>NO se debe capturar</t>
        </r>
        <r>
          <rPr>
            <b/>
            <sz val="12"/>
            <color indexed="81"/>
            <rFont val="Tahoma"/>
            <family val="2"/>
          </rPr>
          <t>.
Aparece Automaticamente cuando se registra el Factor</t>
        </r>
      </text>
    </comment>
    <comment ref="L1233" authorId="0" shapeId="0" xr:uid="{00000000-0006-0000-0100-00001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38" authorId="0" shapeId="0" xr:uid="{00000000-0006-0000-0100-000016020000}">
      <text>
        <r>
          <rPr>
            <b/>
            <sz val="12"/>
            <color indexed="16"/>
            <rFont val="Tahoma"/>
            <family val="2"/>
          </rPr>
          <t>NO se debe capturar</t>
        </r>
        <r>
          <rPr>
            <b/>
            <sz val="12"/>
            <color indexed="81"/>
            <rFont val="Tahoma"/>
            <family val="2"/>
          </rPr>
          <t>.
Aparece Automaticamente cuando se registra el Factor</t>
        </r>
      </text>
    </comment>
    <comment ref="L1238" authorId="0" shapeId="0" xr:uid="{00000000-0006-0000-0100-00001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3" authorId="0" shapeId="0" xr:uid="{00000000-0006-0000-0100-000018020000}">
      <text>
        <r>
          <rPr>
            <b/>
            <sz val="12"/>
            <color indexed="16"/>
            <rFont val="Tahoma"/>
            <family val="2"/>
          </rPr>
          <t>NO se debe capturar</t>
        </r>
        <r>
          <rPr>
            <b/>
            <sz val="12"/>
            <color indexed="81"/>
            <rFont val="Tahoma"/>
            <family val="2"/>
          </rPr>
          <t>.
Aparece Automaticamente cuando se registra el Factor</t>
        </r>
      </text>
    </comment>
    <comment ref="L1243" authorId="0" shapeId="0" xr:uid="{00000000-0006-0000-0100-00001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8" authorId="0" shapeId="0" xr:uid="{00000000-0006-0000-0100-00001A020000}">
      <text>
        <r>
          <rPr>
            <b/>
            <sz val="12"/>
            <color indexed="16"/>
            <rFont val="Tahoma"/>
            <family val="2"/>
          </rPr>
          <t>NO se debe capturar</t>
        </r>
        <r>
          <rPr>
            <b/>
            <sz val="12"/>
            <color indexed="81"/>
            <rFont val="Tahoma"/>
            <family val="2"/>
          </rPr>
          <t>.
Aparece Automaticamente cuando se registra el Factor</t>
        </r>
      </text>
    </comment>
    <comment ref="L1248" authorId="0" shapeId="0" xr:uid="{00000000-0006-0000-0100-00001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53" authorId="0" shapeId="0" xr:uid="{00000000-0006-0000-0100-00001C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53" authorId="0" shapeId="0" xr:uid="{00000000-0006-0000-0100-00001D020000}">
      <text>
        <r>
          <rPr>
            <b/>
            <sz val="12"/>
            <color indexed="16"/>
            <rFont val="Tahoma"/>
            <family val="2"/>
          </rPr>
          <t>NO se debe capturar</t>
        </r>
        <r>
          <rPr>
            <b/>
            <sz val="12"/>
            <color indexed="81"/>
            <rFont val="Tahoma"/>
            <family val="2"/>
          </rPr>
          <t>.
Aparece Automaticamente cuando se registra el Factor</t>
        </r>
      </text>
    </comment>
    <comment ref="L1253" authorId="0" shapeId="0" xr:uid="{00000000-0006-0000-0100-00001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58" authorId="0" shapeId="0" xr:uid="{00000000-0006-0000-0100-00001F020000}">
      <text>
        <r>
          <rPr>
            <b/>
            <sz val="12"/>
            <color indexed="16"/>
            <rFont val="Tahoma"/>
            <family val="2"/>
          </rPr>
          <t>NO se debe capturar</t>
        </r>
        <r>
          <rPr>
            <b/>
            <sz val="12"/>
            <color indexed="81"/>
            <rFont val="Tahoma"/>
            <family val="2"/>
          </rPr>
          <t>.
Aparece Automaticamente cuando se registra el Factor</t>
        </r>
      </text>
    </comment>
    <comment ref="L1258" authorId="0" shapeId="0" xr:uid="{00000000-0006-0000-0100-00002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63" authorId="0" shapeId="0" xr:uid="{00000000-0006-0000-0100-000021020000}">
      <text>
        <r>
          <rPr>
            <b/>
            <sz val="12"/>
            <color indexed="16"/>
            <rFont val="Tahoma"/>
            <family val="2"/>
          </rPr>
          <t>NO se debe capturar</t>
        </r>
        <r>
          <rPr>
            <b/>
            <sz val="12"/>
            <color indexed="81"/>
            <rFont val="Tahoma"/>
            <family val="2"/>
          </rPr>
          <t>.
Aparece Automaticamente cuando se registra el Factor</t>
        </r>
      </text>
    </comment>
    <comment ref="L1263" authorId="0" shapeId="0" xr:uid="{00000000-0006-0000-0100-000022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68" authorId="0" shapeId="0" xr:uid="{00000000-0006-0000-0100-000023020000}">
      <text>
        <r>
          <rPr>
            <b/>
            <sz val="12"/>
            <color indexed="16"/>
            <rFont val="Tahoma"/>
            <family val="2"/>
          </rPr>
          <t>NO se debe capturar</t>
        </r>
        <r>
          <rPr>
            <b/>
            <sz val="12"/>
            <color indexed="81"/>
            <rFont val="Tahoma"/>
            <family val="2"/>
          </rPr>
          <t>.
Aparece Automaticamente cuando se registra el Factor</t>
        </r>
      </text>
    </comment>
    <comment ref="L1268" authorId="0" shapeId="0" xr:uid="{00000000-0006-0000-0100-00002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73" authorId="0" shapeId="0" xr:uid="{00000000-0006-0000-0100-000025020000}">
      <text>
        <r>
          <rPr>
            <b/>
            <sz val="12"/>
            <color indexed="16"/>
            <rFont val="Tahoma"/>
            <family val="2"/>
          </rPr>
          <t>NO se debe capturar</t>
        </r>
        <r>
          <rPr>
            <b/>
            <sz val="12"/>
            <color indexed="81"/>
            <rFont val="Tahoma"/>
            <family val="2"/>
          </rPr>
          <t>.
Aparece Automaticamente cuando se registra el Factor</t>
        </r>
      </text>
    </comment>
    <comment ref="L1273" authorId="0" shapeId="0" xr:uid="{00000000-0006-0000-0100-00002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78" authorId="0" shapeId="0" xr:uid="{00000000-0006-0000-0100-000027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78" authorId="0" shapeId="0" xr:uid="{00000000-0006-0000-0100-000028020000}">
      <text>
        <r>
          <rPr>
            <b/>
            <sz val="12"/>
            <color indexed="16"/>
            <rFont val="Tahoma"/>
            <family val="2"/>
          </rPr>
          <t>NO se debe capturar</t>
        </r>
        <r>
          <rPr>
            <b/>
            <sz val="12"/>
            <color indexed="81"/>
            <rFont val="Tahoma"/>
            <family val="2"/>
          </rPr>
          <t>.
Aparece Automaticamente cuando se registra el Factor</t>
        </r>
      </text>
    </comment>
    <comment ref="L1278" authorId="0" shapeId="0" xr:uid="{00000000-0006-0000-0100-00002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83" authorId="0" shapeId="0" xr:uid="{00000000-0006-0000-0100-00002A020000}">
      <text>
        <r>
          <rPr>
            <b/>
            <sz val="12"/>
            <color indexed="16"/>
            <rFont val="Tahoma"/>
            <family val="2"/>
          </rPr>
          <t>NO se debe capturar</t>
        </r>
        <r>
          <rPr>
            <b/>
            <sz val="12"/>
            <color indexed="81"/>
            <rFont val="Tahoma"/>
            <family val="2"/>
          </rPr>
          <t>.
Aparece Automaticamente cuando se registra el Factor</t>
        </r>
      </text>
    </comment>
    <comment ref="L1283" authorId="0" shapeId="0" xr:uid="{00000000-0006-0000-0100-00002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88" authorId="0" shapeId="0" xr:uid="{00000000-0006-0000-0100-00002C020000}">
      <text>
        <r>
          <rPr>
            <b/>
            <sz val="12"/>
            <color indexed="16"/>
            <rFont val="Tahoma"/>
            <family val="2"/>
          </rPr>
          <t>NO se debe capturar</t>
        </r>
        <r>
          <rPr>
            <b/>
            <sz val="12"/>
            <color indexed="81"/>
            <rFont val="Tahoma"/>
            <family val="2"/>
          </rPr>
          <t>.
Aparece Automaticamente cuando se registra el Factor</t>
        </r>
      </text>
    </comment>
    <comment ref="L1288" authorId="0" shapeId="0" xr:uid="{00000000-0006-0000-0100-00002D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93" authorId="0" shapeId="0" xr:uid="{00000000-0006-0000-0100-00002E020000}">
      <text>
        <r>
          <rPr>
            <b/>
            <sz val="12"/>
            <color indexed="16"/>
            <rFont val="Tahoma"/>
            <family val="2"/>
          </rPr>
          <t>NO se debe capturar</t>
        </r>
        <r>
          <rPr>
            <b/>
            <sz val="12"/>
            <color indexed="81"/>
            <rFont val="Tahoma"/>
            <family val="2"/>
          </rPr>
          <t>.
Aparece Automaticamente cuando se registra el Factor</t>
        </r>
      </text>
    </comment>
    <comment ref="L1293" authorId="0" shapeId="0" xr:uid="{00000000-0006-0000-0100-00002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98" authorId="0" shapeId="0" xr:uid="{00000000-0006-0000-0100-000030020000}">
      <text>
        <r>
          <rPr>
            <b/>
            <sz val="12"/>
            <color indexed="16"/>
            <rFont val="Tahoma"/>
            <family val="2"/>
          </rPr>
          <t>NO se debe capturar</t>
        </r>
        <r>
          <rPr>
            <b/>
            <sz val="12"/>
            <color indexed="81"/>
            <rFont val="Tahoma"/>
            <family val="2"/>
          </rPr>
          <t>.
Aparece Automaticamente cuando se registra el Factor</t>
        </r>
      </text>
    </comment>
    <comment ref="L1298" authorId="0" shapeId="0" xr:uid="{00000000-0006-0000-0100-00003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03" authorId="0" shapeId="0" xr:uid="{00000000-0006-0000-0100-000032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03" authorId="0" shapeId="0" xr:uid="{00000000-0006-0000-0100-000033020000}">
      <text>
        <r>
          <rPr>
            <b/>
            <sz val="12"/>
            <color indexed="16"/>
            <rFont val="Tahoma"/>
            <family val="2"/>
          </rPr>
          <t>NO se debe capturar</t>
        </r>
        <r>
          <rPr>
            <b/>
            <sz val="12"/>
            <color indexed="81"/>
            <rFont val="Tahoma"/>
            <family val="2"/>
          </rPr>
          <t>.
Aparece Automaticamente cuando se registra el Factor</t>
        </r>
      </text>
    </comment>
    <comment ref="L1303" authorId="0" shapeId="0" xr:uid="{00000000-0006-0000-0100-00003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08" authorId="0" shapeId="0" xr:uid="{00000000-0006-0000-0100-000035020000}">
      <text>
        <r>
          <rPr>
            <b/>
            <sz val="12"/>
            <color indexed="16"/>
            <rFont val="Tahoma"/>
            <family val="2"/>
          </rPr>
          <t>NO se debe capturar</t>
        </r>
        <r>
          <rPr>
            <b/>
            <sz val="12"/>
            <color indexed="81"/>
            <rFont val="Tahoma"/>
            <family val="2"/>
          </rPr>
          <t>.
Aparece Automaticamente cuando se registra el Factor</t>
        </r>
      </text>
    </comment>
    <comment ref="L1308" authorId="0" shapeId="0" xr:uid="{00000000-0006-0000-0100-00003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13" authorId="0" shapeId="0" xr:uid="{00000000-0006-0000-0100-000037020000}">
      <text>
        <r>
          <rPr>
            <b/>
            <sz val="12"/>
            <color indexed="16"/>
            <rFont val="Tahoma"/>
            <family val="2"/>
          </rPr>
          <t>NO se debe capturar</t>
        </r>
        <r>
          <rPr>
            <b/>
            <sz val="12"/>
            <color indexed="81"/>
            <rFont val="Tahoma"/>
            <family val="2"/>
          </rPr>
          <t>.
Aparece Automaticamente cuando se registra el Factor</t>
        </r>
      </text>
    </comment>
    <comment ref="L1313" authorId="0" shapeId="0" xr:uid="{00000000-0006-0000-0100-00003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18" authorId="0" shapeId="0" xr:uid="{00000000-0006-0000-0100-000039020000}">
      <text>
        <r>
          <rPr>
            <b/>
            <sz val="12"/>
            <color indexed="16"/>
            <rFont val="Tahoma"/>
            <family val="2"/>
          </rPr>
          <t>NO se debe capturar</t>
        </r>
        <r>
          <rPr>
            <b/>
            <sz val="12"/>
            <color indexed="81"/>
            <rFont val="Tahoma"/>
            <family val="2"/>
          </rPr>
          <t>.
Aparece Automaticamente cuando se registra el Factor</t>
        </r>
      </text>
    </comment>
    <comment ref="L1318" authorId="0" shapeId="0" xr:uid="{00000000-0006-0000-0100-00003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23" authorId="0" shapeId="0" xr:uid="{00000000-0006-0000-0100-00003B020000}">
      <text>
        <r>
          <rPr>
            <b/>
            <sz val="12"/>
            <color indexed="16"/>
            <rFont val="Tahoma"/>
            <family val="2"/>
          </rPr>
          <t>NO se debe capturar</t>
        </r>
        <r>
          <rPr>
            <b/>
            <sz val="12"/>
            <color indexed="81"/>
            <rFont val="Tahoma"/>
            <family val="2"/>
          </rPr>
          <t>.
Aparece Automaticamente cuando se registra el Factor</t>
        </r>
      </text>
    </comment>
    <comment ref="L1323" authorId="0" shapeId="0" xr:uid="{00000000-0006-0000-0100-00003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28" authorId="0" shapeId="0" xr:uid="{00000000-0006-0000-0100-00003D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28" authorId="0" shapeId="0" xr:uid="{00000000-0006-0000-0100-00003E020000}">
      <text>
        <r>
          <rPr>
            <b/>
            <sz val="12"/>
            <color indexed="16"/>
            <rFont val="Tahoma"/>
            <family val="2"/>
          </rPr>
          <t>NO se debe capturar</t>
        </r>
        <r>
          <rPr>
            <b/>
            <sz val="12"/>
            <color indexed="81"/>
            <rFont val="Tahoma"/>
            <family val="2"/>
          </rPr>
          <t>.
Aparece Automaticamente cuando se registra el Factor</t>
        </r>
      </text>
    </comment>
    <comment ref="L1328" authorId="0" shapeId="0" xr:uid="{00000000-0006-0000-0100-00003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33" authorId="0" shapeId="0" xr:uid="{00000000-0006-0000-0100-000040020000}">
      <text>
        <r>
          <rPr>
            <b/>
            <sz val="12"/>
            <color indexed="16"/>
            <rFont val="Tahoma"/>
            <family val="2"/>
          </rPr>
          <t>NO se debe capturar</t>
        </r>
        <r>
          <rPr>
            <b/>
            <sz val="12"/>
            <color indexed="81"/>
            <rFont val="Tahoma"/>
            <family val="2"/>
          </rPr>
          <t>.
Aparece Automaticamente cuando se registra el Factor</t>
        </r>
      </text>
    </comment>
    <comment ref="L1333" authorId="0" shapeId="0" xr:uid="{00000000-0006-0000-0100-00004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38" authorId="0" shapeId="0" xr:uid="{00000000-0006-0000-0100-000042020000}">
      <text>
        <r>
          <rPr>
            <b/>
            <sz val="12"/>
            <color indexed="16"/>
            <rFont val="Tahoma"/>
            <family val="2"/>
          </rPr>
          <t>NO se debe capturar</t>
        </r>
        <r>
          <rPr>
            <b/>
            <sz val="12"/>
            <color indexed="81"/>
            <rFont val="Tahoma"/>
            <family val="2"/>
          </rPr>
          <t>.
Aparece Automaticamente cuando se registra el Factor</t>
        </r>
      </text>
    </comment>
    <comment ref="L1338" authorId="0" shapeId="0" xr:uid="{00000000-0006-0000-0100-00004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43" authorId="0" shapeId="0" xr:uid="{00000000-0006-0000-0100-000044020000}">
      <text>
        <r>
          <rPr>
            <b/>
            <sz val="12"/>
            <color indexed="16"/>
            <rFont val="Tahoma"/>
            <family val="2"/>
          </rPr>
          <t>NO se debe capturar</t>
        </r>
        <r>
          <rPr>
            <b/>
            <sz val="12"/>
            <color indexed="81"/>
            <rFont val="Tahoma"/>
            <family val="2"/>
          </rPr>
          <t>.
Aparece Automaticamente cuando se registra el Factor</t>
        </r>
      </text>
    </comment>
    <comment ref="L1343" authorId="0" shapeId="0" xr:uid="{00000000-0006-0000-0100-00004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48" authorId="0" shapeId="0" xr:uid="{00000000-0006-0000-0100-000046020000}">
      <text>
        <r>
          <rPr>
            <b/>
            <sz val="12"/>
            <color indexed="16"/>
            <rFont val="Tahoma"/>
            <family val="2"/>
          </rPr>
          <t>NO se debe capturar</t>
        </r>
        <r>
          <rPr>
            <b/>
            <sz val="12"/>
            <color indexed="81"/>
            <rFont val="Tahoma"/>
            <family val="2"/>
          </rPr>
          <t>.
Aparece Automaticamente cuando se registra el Factor</t>
        </r>
      </text>
    </comment>
    <comment ref="L1348" authorId="0" shapeId="0" xr:uid="{00000000-0006-0000-0100-00004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53" authorId="0" shapeId="0" xr:uid="{00000000-0006-0000-0100-000048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53" authorId="0" shapeId="0" xr:uid="{00000000-0006-0000-0100-000049020000}">
      <text>
        <r>
          <rPr>
            <b/>
            <sz val="12"/>
            <color indexed="16"/>
            <rFont val="Tahoma"/>
            <family val="2"/>
          </rPr>
          <t>NO se debe capturar</t>
        </r>
        <r>
          <rPr>
            <b/>
            <sz val="12"/>
            <color indexed="81"/>
            <rFont val="Tahoma"/>
            <family val="2"/>
          </rPr>
          <t>.
Aparece Automaticamente cuando se registra el Factor</t>
        </r>
      </text>
    </comment>
    <comment ref="L1353" authorId="0" shapeId="0" xr:uid="{00000000-0006-0000-0100-00004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58" authorId="0" shapeId="0" xr:uid="{00000000-0006-0000-0100-00004B020000}">
      <text>
        <r>
          <rPr>
            <b/>
            <sz val="12"/>
            <color indexed="16"/>
            <rFont val="Tahoma"/>
            <family val="2"/>
          </rPr>
          <t>NO se debe capturar</t>
        </r>
        <r>
          <rPr>
            <b/>
            <sz val="12"/>
            <color indexed="81"/>
            <rFont val="Tahoma"/>
            <family val="2"/>
          </rPr>
          <t>.
Aparece Automaticamente cuando se registra el Factor</t>
        </r>
      </text>
    </comment>
    <comment ref="L1358" authorId="0" shapeId="0" xr:uid="{00000000-0006-0000-0100-00004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63" authorId="0" shapeId="0" xr:uid="{00000000-0006-0000-0100-00004D020000}">
      <text>
        <r>
          <rPr>
            <b/>
            <sz val="12"/>
            <color indexed="16"/>
            <rFont val="Tahoma"/>
            <family val="2"/>
          </rPr>
          <t>NO se debe capturar</t>
        </r>
        <r>
          <rPr>
            <b/>
            <sz val="12"/>
            <color indexed="81"/>
            <rFont val="Tahoma"/>
            <family val="2"/>
          </rPr>
          <t>.
Aparece Automaticamente cuando se registra el Factor</t>
        </r>
      </text>
    </comment>
    <comment ref="L1363" authorId="0" shapeId="0" xr:uid="{00000000-0006-0000-0100-00004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68" authorId="0" shapeId="0" xr:uid="{00000000-0006-0000-0100-00004F020000}">
      <text>
        <r>
          <rPr>
            <b/>
            <sz val="12"/>
            <color indexed="16"/>
            <rFont val="Tahoma"/>
            <family val="2"/>
          </rPr>
          <t>NO se debe capturar</t>
        </r>
        <r>
          <rPr>
            <b/>
            <sz val="12"/>
            <color indexed="81"/>
            <rFont val="Tahoma"/>
            <family val="2"/>
          </rPr>
          <t>.
Aparece Automaticamente cuando se registra el Factor</t>
        </r>
      </text>
    </comment>
    <comment ref="L1368" authorId="0" shapeId="0" xr:uid="{00000000-0006-0000-0100-00005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73" authorId="0" shapeId="0" xr:uid="{00000000-0006-0000-0100-000051020000}">
      <text>
        <r>
          <rPr>
            <b/>
            <sz val="12"/>
            <color indexed="16"/>
            <rFont val="Tahoma"/>
            <family val="2"/>
          </rPr>
          <t>NO se debe capturar</t>
        </r>
        <r>
          <rPr>
            <b/>
            <sz val="12"/>
            <color indexed="81"/>
            <rFont val="Tahoma"/>
            <family val="2"/>
          </rPr>
          <t>.
Aparece Automaticamente cuando se registra el Factor</t>
        </r>
      </text>
    </comment>
    <comment ref="L1373" authorId="0" shapeId="0" xr:uid="{00000000-0006-0000-0100-000052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78" authorId="0" shapeId="0" xr:uid="{00000000-0006-0000-0100-000053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78" authorId="0" shapeId="0" xr:uid="{00000000-0006-0000-0100-000054020000}">
      <text>
        <r>
          <rPr>
            <b/>
            <sz val="12"/>
            <color indexed="16"/>
            <rFont val="Tahoma"/>
            <family val="2"/>
          </rPr>
          <t>NO se debe capturar</t>
        </r>
        <r>
          <rPr>
            <b/>
            <sz val="12"/>
            <color indexed="81"/>
            <rFont val="Tahoma"/>
            <family val="2"/>
          </rPr>
          <t>.
Aparece Automaticamente cuando se registra el Factor</t>
        </r>
      </text>
    </comment>
    <comment ref="L1378" authorId="0" shapeId="0" xr:uid="{00000000-0006-0000-0100-00005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83" authorId="0" shapeId="0" xr:uid="{00000000-0006-0000-0100-000056020000}">
      <text>
        <r>
          <rPr>
            <b/>
            <sz val="12"/>
            <color indexed="16"/>
            <rFont val="Tahoma"/>
            <family val="2"/>
          </rPr>
          <t>NO se debe capturar</t>
        </r>
        <r>
          <rPr>
            <b/>
            <sz val="12"/>
            <color indexed="81"/>
            <rFont val="Tahoma"/>
            <family val="2"/>
          </rPr>
          <t>.
Aparece Automaticamente cuando se registra el Factor</t>
        </r>
      </text>
    </comment>
    <comment ref="L1383" authorId="0" shapeId="0" xr:uid="{00000000-0006-0000-0100-00005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88" authorId="0" shapeId="0" xr:uid="{00000000-0006-0000-0100-000058020000}">
      <text>
        <r>
          <rPr>
            <b/>
            <sz val="12"/>
            <color indexed="16"/>
            <rFont val="Tahoma"/>
            <family val="2"/>
          </rPr>
          <t>NO se debe capturar</t>
        </r>
        <r>
          <rPr>
            <b/>
            <sz val="12"/>
            <color indexed="81"/>
            <rFont val="Tahoma"/>
            <family val="2"/>
          </rPr>
          <t>.
Aparece Automaticamente cuando se registra el Factor</t>
        </r>
      </text>
    </comment>
    <comment ref="L1388" authorId="0" shapeId="0" xr:uid="{00000000-0006-0000-0100-00005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3" authorId="0" shapeId="0" xr:uid="{00000000-0006-0000-0100-00005A020000}">
      <text>
        <r>
          <rPr>
            <b/>
            <sz val="12"/>
            <color indexed="16"/>
            <rFont val="Tahoma"/>
            <family val="2"/>
          </rPr>
          <t>NO se debe capturar</t>
        </r>
        <r>
          <rPr>
            <b/>
            <sz val="12"/>
            <color indexed="81"/>
            <rFont val="Tahoma"/>
            <family val="2"/>
          </rPr>
          <t>.
Aparece Automaticamente cuando se registra el Factor</t>
        </r>
      </text>
    </comment>
    <comment ref="L1393" authorId="0" shapeId="0" xr:uid="{00000000-0006-0000-0100-00005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8" authorId="0" shapeId="0" xr:uid="{00000000-0006-0000-0100-00005C020000}">
      <text>
        <r>
          <rPr>
            <b/>
            <sz val="12"/>
            <color indexed="16"/>
            <rFont val="Tahoma"/>
            <family val="2"/>
          </rPr>
          <t>NO se debe capturar</t>
        </r>
        <r>
          <rPr>
            <b/>
            <sz val="12"/>
            <color indexed="81"/>
            <rFont val="Tahoma"/>
            <family val="2"/>
          </rPr>
          <t>.
Aparece Automaticamente cuando se registra el Factor</t>
        </r>
      </text>
    </comment>
    <comment ref="L1398" authorId="0" shapeId="0" xr:uid="{00000000-0006-0000-0100-00005D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403" authorId="0" shapeId="0" xr:uid="{00000000-0006-0000-0100-00005E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403" authorId="0" shapeId="0" xr:uid="{00000000-0006-0000-0100-00005F020000}">
      <text>
        <r>
          <rPr>
            <b/>
            <sz val="12"/>
            <color indexed="16"/>
            <rFont val="Tahoma"/>
            <family val="2"/>
          </rPr>
          <t>NO se debe capturar</t>
        </r>
        <r>
          <rPr>
            <b/>
            <sz val="12"/>
            <color indexed="81"/>
            <rFont val="Tahoma"/>
            <family val="2"/>
          </rPr>
          <t>.
Aparece Automaticamente cuando se registra el Factor</t>
        </r>
      </text>
    </comment>
    <comment ref="L1403" authorId="0" shapeId="0" xr:uid="{00000000-0006-0000-0100-00006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08" authorId="0" shapeId="0" xr:uid="{00000000-0006-0000-0100-000061020000}">
      <text>
        <r>
          <rPr>
            <b/>
            <sz val="12"/>
            <color indexed="16"/>
            <rFont val="Tahoma"/>
            <family val="2"/>
          </rPr>
          <t>NO se debe capturar</t>
        </r>
        <r>
          <rPr>
            <b/>
            <sz val="12"/>
            <color indexed="81"/>
            <rFont val="Tahoma"/>
            <family val="2"/>
          </rPr>
          <t>.
Aparece Automaticamente cuando se registra el Factor</t>
        </r>
      </text>
    </comment>
    <comment ref="L1408" authorId="0" shapeId="0" xr:uid="{00000000-0006-0000-0100-000062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13" authorId="0" shapeId="0" xr:uid="{00000000-0006-0000-0100-000063020000}">
      <text>
        <r>
          <rPr>
            <b/>
            <sz val="12"/>
            <color indexed="16"/>
            <rFont val="Tahoma"/>
            <family val="2"/>
          </rPr>
          <t>NO se debe capturar</t>
        </r>
        <r>
          <rPr>
            <b/>
            <sz val="12"/>
            <color indexed="81"/>
            <rFont val="Tahoma"/>
            <family val="2"/>
          </rPr>
          <t>.
Aparece Automaticamente cuando se registra el Factor</t>
        </r>
      </text>
    </comment>
    <comment ref="L1413" authorId="0" shapeId="0" xr:uid="{00000000-0006-0000-0100-00006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18" authorId="0" shapeId="0" xr:uid="{00000000-0006-0000-0100-000065020000}">
      <text>
        <r>
          <rPr>
            <b/>
            <sz val="12"/>
            <color indexed="16"/>
            <rFont val="Tahoma"/>
            <family val="2"/>
          </rPr>
          <t>NO se debe capturar</t>
        </r>
        <r>
          <rPr>
            <b/>
            <sz val="12"/>
            <color indexed="81"/>
            <rFont val="Tahoma"/>
            <family val="2"/>
          </rPr>
          <t>.
Aparece Automaticamente cuando se registra el Factor</t>
        </r>
      </text>
    </comment>
    <comment ref="L1418" authorId="0" shapeId="0" xr:uid="{00000000-0006-0000-0100-00006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23" authorId="0" shapeId="0" xr:uid="{00000000-0006-0000-0100-000067020000}">
      <text>
        <r>
          <rPr>
            <b/>
            <sz val="12"/>
            <color indexed="16"/>
            <rFont val="Tahoma"/>
            <family val="2"/>
          </rPr>
          <t>NO se debe capturar</t>
        </r>
        <r>
          <rPr>
            <b/>
            <sz val="12"/>
            <color indexed="81"/>
            <rFont val="Tahoma"/>
            <family val="2"/>
          </rPr>
          <t>.
Aparece Automaticamente cuando se registra el Factor</t>
        </r>
      </text>
    </comment>
    <comment ref="L1423" authorId="0" shapeId="0" xr:uid="{00000000-0006-0000-0100-00006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428" authorId="0" shapeId="0" xr:uid="{00000000-0006-0000-0100-000069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428" authorId="0" shapeId="0" xr:uid="{00000000-0006-0000-0100-00006A020000}">
      <text>
        <r>
          <rPr>
            <b/>
            <sz val="12"/>
            <color indexed="16"/>
            <rFont val="Tahoma"/>
            <family val="2"/>
          </rPr>
          <t>NO se debe capturar</t>
        </r>
        <r>
          <rPr>
            <b/>
            <sz val="12"/>
            <color indexed="81"/>
            <rFont val="Tahoma"/>
            <family val="2"/>
          </rPr>
          <t>.
Aparece Automaticamente cuando se registra el Factor</t>
        </r>
      </text>
    </comment>
    <comment ref="L1428" authorId="0" shapeId="0" xr:uid="{00000000-0006-0000-0100-00006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33" authorId="0" shapeId="0" xr:uid="{00000000-0006-0000-0100-00006C020000}">
      <text>
        <r>
          <rPr>
            <b/>
            <sz val="12"/>
            <color indexed="16"/>
            <rFont val="Tahoma"/>
            <family val="2"/>
          </rPr>
          <t>NO se debe capturar</t>
        </r>
        <r>
          <rPr>
            <b/>
            <sz val="12"/>
            <color indexed="81"/>
            <rFont val="Tahoma"/>
            <family val="2"/>
          </rPr>
          <t>.
Aparece Automaticamente cuando se registra el Factor</t>
        </r>
      </text>
    </comment>
    <comment ref="L1433" authorId="0" shapeId="0" xr:uid="{00000000-0006-0000-0100-00006D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38" authorId="0" shapeId="0" xr:uid="{00000000-0006-0000-0100-00006E020000}">
      <text>
        <r>
          <rPr>
            <b/>
            <sz val="12"/>
            <color indexed="16"/>
            <rFont val="Tahoma"/>
            <family val="2"/>
          </rPr>
          <t>NO se debe capturar</t>
        </r>
        <r>
          <rPr>
            <b/>
            <sz val="12"/>
            <color indexed="81"/>
            <rFont val="Tahoma"/>
            <family val="2"/>
          </rPr>
          <t>.
Aparece Automaticamente cuando se registra el Factor</t>
        </r>
      </text>
    </comment>
    <comment ref="L1438" authorId="0" shapeId="0" xr:uid="{00000000-0006-0000-0100-00006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3" authorId="0" shapeId="0" xr:uid="{00000000-0006-0000-0100-000070020000}">
      <text>
        <r>
          <rPr>
            <b/>
            <sz val="12"/>
            <color indexed="16"/>
            <rFont val="Tahoma"/>
            <family val="2"/>
          </rPr>
          <t>NO se debe capturar</t>
        </r>
        <r>
          <rPr>
            <b/>
            <sz val="12"/>
            <color indexed="81"/>
            <rFont val="Tahoma"/>
            <family val="2"/>
          </rPr>
          <t>.
Aparece Automaticamente cuando se registra el Factor</t>
        </r>
      </text>
    </comment>
    <comment ref="L1443" authorId="0" shapeId="0" xr:uid="{00000000-0006-0000-0100-00007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8" authorId="0" shapeId="0" xr:uid="{00000000-0006-0000-0100-000072020000}">
      <text>
        <r>
          <rPr>
            <b/>
            <sz val="12"/>
            <color indexed="16"/>
            <rFont val="Tahoma"/>
            <family val="2"/>
          </rPr>
          <t>NO se debe capturar</t>
        </r>
        <r>
          <rPr>
            <b/>
            <sz val="12"/>
            <color indexed="81"/>
            <rFont val="Tahoma"/>
            <family val="2"/>
          </rPr>
          <t>.
Aparece Automaticamente cuando se registra el Factor</t>
        </r>
      </text>
    </comment>
    <comment ref="L1448" authorId="0" shapeId="0" xr:uid="{00000000-0006-0000-0100-00007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453" authorId="0" shapeId="0" xr:uid="{00000000-0006-0000-0100-000074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453" authorId="0" shapeId="0" xr:uid="{00000000-0006-0000-0100-000075020000}">
      <text>
        <r>
          <rPr>
            <b/>
            <sz val="12"/>
            <color indexed="16"/>
            <rFont val="Tahoma"/>
            <family val="2"/>
          </rPr>
          <t>NO se debe capturar</t>
        </r>
        <r>
          <rPr>
            <b/>
            <sz val="12"/>
            <color indexed="81"/>
            <rFont val="Tahoma"/>
            <family val="2"/>
          </rPr>
          <t>.
Aparece Automaticamente cuando se registra el Factor</t>
        </r>
      </text>
    </comment>
    <comment ref="L1453" authorId="0" shapeId="0" xr:uid="{00000000-0006-0000-0100-00007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58" authorId="0" shapeId="0" xr:uid="{00000000-0006-0000-0100-000077020000}">
      <text>
        <r>
          <rPr>
            <b/>
            <sz val="12"/>
            <color indexed="16"/>
            <rFont val="Tahoma"/>
            <family val="2"/>
          </rPr>
          <t>NO se debe capturar</t>
        </r>
        <r>
          <rPr>
            <b/>
            <sz val="12"/>
            <color indexed="81"/>
            <rFont val="Tahoma"/>
            <family val="2"/>
          </rPr>
          <t>.
Aparece Automaticamente cuando se registra el Factor</t>
        </r>
      </text>
    </comment>
    <comment ref="L1458" authorId="0" shapeId="0" xr:uid="{00000000-0006-0000-0100-00007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63" authorId="0" shapeId="0" xr:uid="{00000000-0006-0000-0100-000079020000}">
      <text>
        <r>
          <rPr>
            <b/>
            <sz val="12"/>
            <color indexed="16"/>
            <rFont val="Tahoma"/>
            <family val="2"/>
          </rPr>
          <t>NO se debe capturar</t>
        </r>
        <r>
          <rPr>
            <b/>
            <sz val="12"/>
            <color indexed="81"/>
            <rFont val="Tahoma"/>
            <family val="2"/>
          </rPr>
          <t>.
Aparece Automaticamente cuando se registra el Factor</t>
        </r>
      </text>
    </comment>
    <comment ref="L1463" authorId="0" shapeId="0" xr:uid="{00000000-0006-0000-0100-00007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68" authorId="0" shapeId="0" xr:uid="{00000000-0006-0000-0100-00007B020000}">
      <text>
        <r>
          <rPr>
            <b/>
            <sz val="12"/>
            <color indexed="16"/>
            <rFont val="Tahoma"/>
            <family val="2"/>
          </rPr>
          <t>NO se debe capturar</t>
        </r>
        <r>
          <rPr>
            <b/>
            <sz val="12"/>
            <color indexed="81"/>
            <rFont val="Tahoma"/>
            <family val="2"/>
          </rPr>
          <t>.
Aparece Automaticamente cuando se registra el Factor</t>
        </r>
      </text>
    </comment>
    <comment ref="L1468" authorId="0" shapeId="0" xr:uid="{00000000-0006-0000-0100-00007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73" authorId="0" shapeId="0" xr:uid="{00000000-0006-0000-0100-00007D020000}">
      <text>
        <r>
          <rPr>
            <b/>
            <sz val="12"/>
            <color indexed="16"/>
            <rFont val="Tahoma"/>
            <family val="2"/>
          </rPr>
          <t>NO se debe capturar</t>
        </r>
        <r>
          <rPr>
            <b/>
            <sz val="12"/>
            <color indexed="81"/>
            <rFont val="Tahoma"/>
            <family val="2"/>
          </rPr>
          <t>.
Aparece Automaticamente cuando se registra el Factor</t>
        </r>
      </text>
    </comment>
    <comment ref="L1473" authorId="0" shapeId="0" xr:uid="{00000000-0006-0000-0100-00007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478" authorId="0" shapeId="0" xr:uid="{00000000-0006-0000-0100-00007F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478" authorId="0" shapeId="0" xr:uid="{00000000-0006-0000-0100-000080020000}">
      <text>
        <r>
          <rPr>
            <b/>
            <sz val="12"/>
            <color indexed="16"/>
            <rFont val="Tahoma"/>
            <family val="2"/>
          </rPr>
          <t>NO se debe capturar</t>
        </r>
        <r>
          <rPr>
            <b/>
            <sz val="12"/>
            <color indexed="81"/>
            <rFont val="Tahoma"/>
            <family val="2"/>
          </rPr>
          <t>.
Aparece Automaticamente cuando se registra el Factor</t>
        </r>
      </text>
    </comment>
    <comment ref="L1478" authorId="0" shapeId="0" xr:uid="{00000000-0006-0000-0100-00008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83" authorId="0" shapeId="0" xr:uid="{00000000-0006-0000-0100-000082020000}">
      <text>
        <r>
          <rPr>
            <b/>
            <sz val="12"/>
            <color indexed="16"/>
            <rFont val="Tahoma"/>
            <family val="2"/>
          </rPr>
          <t>NO se debe capturar</t>
        </r>
        <r>
          <rPr>
            <b/>
            <sz val="12"/>
            <color indexed="81"/>
            <rFont val="Tahoma"/>
            <family val="2"/>
          </rPr>
          <t>.
Aparece Automaticamente cuando se registra el Factor</t>
        </r>
      </text>
    </comment>
    <comment ref="L1483" authorId="0" shapeId="0" xr:uid="{00000000-0006-0000-0100-00008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88" authorId="0" shapeId="0" xr:uid="{00000000-0006-0000-0100-000084020000}">
      <text>
        <r>
          <rPr>
            <b/>
            <sz val="12"/>
            <color indexed="16"/>
            <rFont val="Tahoma"/>
            <family val="2"/>
          </rPr>
          <t>NO se debe capturar</t>
        </r>
        <r>
          <rPr>
            <b/>
            <sz val="12"/>
            <color indexed="81"/>
            <rFont val="Tahoma"/>
            <family val="2"/>
          </rPr>
          <t>.
Aparece Automaticamente cuando se registra el Factor</t>
        </r>
      </text>
    </comment>
    <comment ref="L1488" authorId="0" shapeId="0" xr:uid="{00000000-0006-0000-0100-00008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3" authorId="0" shapeId="0" xr:uid="{00000000-0006-0000-0100-000086020000}">
      <text>
        <r>
          <rPr>
            <b/>
            <sz val="12"/>
            <color indexed="16"/>
            <rFont val="Tahoma"/>
            <family val="2"/>
          </rPr>
          <t>NO se debe capturar</t>
        </r>
        <r>
          <rPr>
            <b/>
            <sz val="12"/>
            <color indexed="81"/>
            <rFont val="Tahoma"/>
            <family val="2"/>
          </rPr>
          <t>.
Aparece Automaticamente cuando se registra el Factor</t>
        </r>
      </text>
    </comment>
    <comment ref="L1493" authorId="0" shapeId="0" xr:uid="{00000000-0006-0000-0100-00008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8" authorId="0" shapeId="0" xr:uid="{00000000-0006-0000-0100-000088020000}">
      <text>
        <r>
          <rPr>
            <b/>
            <sz val="12"/>
            <color indexed="16"/>
            <rFont val="Tahoma"/>
            <family val="2"/>
          </rPr>
          <t>NO se debe capturar</t>
        </r>
        <r>
          <rPr>
            <b/>
            <sz val="12"/>
            <color indexed="81"/>
            <rFont val="Tahoma"/>
            <family val="2"/>
          </rPr>
          <t>.
Aparece Automaticamente cuando se registra el Factor</t>
        </r>
      </text>
    </comment>
    <comment ref="L1498" authorId="0" shapeId="0" xr:uid="{00000000-0006-0000-0100-00008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03" authorId="0" shapeId="0" xr:uid="{00000000-0006-0000-0100-00008A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03" authorId="0" shapeId="0" xr:uid="{00000000-0006-0000-0100-00008B020000}">
      <text>
        <r>
          <rPr>
            <b/>
            <sz val="12"/>
            <color indexed="16"/>
            <rFont val="Tahoma"/>
            <family val="2"/>
          </rPr>
          <t>NO se debe capturar</t>
        </r>
        <r>
          <rPr>
            <b/>
            <sz val="12"/>
            <color indexed="81"/>
            <rFont val="Tahoma"/>
            <family val="2"/>
          </rPr>
          <t>.
Aparece Automaticamente cuando se registra el Factor</t>
        </r>
      </text>
    </comment>
    <comment ref="L1503" authorId="0" shapeId="0" xr:uid="{00000000-0006-0000-0100-00008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08" authorId="0" shapeId="0" xr:uid="{00000000-0006-0000-0100-00008D020000}">
      <text>
        <r>
          <rPr>
            <b/>
            <sz val="12"/>
            <color indexed="16"/>
            <rFont val="Tahoma"/>
            <family val="2"/>
          </rPr>
          <t>NO se debe capturar</t>
        </r>
        <r>
          <rPr>
            <b/>
            <sz val="12"/>
            <color indexed="81"/>
            <rFont val="Tahoma"/>
            <family val="2"/>
          </rPr>
          <t>.
Aparece Automaticamente cuando se registra el Factor</t>
        </r>
      </text>
    </comment>
    <comment ref="L1508" authorId="0" shapeId="0" xr:uid="{00000000-0006-0000-0100-00008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13" authorId="0" shapeId="0" xr:uid="{00000000-0006-0000-0100-00008F020000}">
      <text>
        <r>
          <rPr>
            <b/>
            <sz val="12"/>
            <color indexed="16"/>
            <rFont val="Tahoma"/>
            <family val="2"/>
          </rPr>
          <t>NO se debe capturar</t>
        </r>
        <r>
          <rPr>
            <b/>
            <sz val="12"/>
            <color indexed="81"/>
            <rFont val="Tahoma"/>
            <family val="2"/>
          </rPr>
          <t>.
Aparece Automaticamente cuando se registra el Factor</t>
        </r>
      </text>
    </comment>
    <comment ref="L1513" authorId="0" shapeId="0" xr:uid="{00000000-0006-0000-0100-00009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18" authorId="0" shapeId="0" xr:uid="{00000000-0006-0000-0100-000091020000}">
      <text>
        <r>
          <rPr>
            <b/>
            <sz val="12"/>
            <color indexed="16"/>
            <rFont val="Tahoma"/>
            <family val="2"/>
          </rPr>
          <t>NO se debe capturar</t>
        </r>
        <r>
          <rPr>
            <b/>
            <sz val="12"/>
            <color indexed="81"/>
            <rFont val="Tahoma"/>
            <family val="2"/>
          </rPr>
          <t>.
Aparece Automaticamente cuando se registra el Factor</t>
        </r>
      </text>
    </comment>
    <comment ref="L1518" authorId="0" shapeId="0" xr:uid="{00000000-0006-0000-0100-000092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23" authorId="0" shapeId="0" xr:uid="{00000000-0006-0000-0100-000093020000}">
      <text>
        <r>
          <rPr>
            <b/>
            <sz val="12"/>
            <color indexed="16"/>
            <rFont val="Tahoma"/>
            <family val="2"/>
          </rPr>
          <t>NO se debe capturar</t>
        </r>
        <r>
          <rPr>
            <b/>
            <sz val="12"/>
            <color indexed="81"/>
            <rFont val="Tahoma"/>
            <family val="2"/>
          </rPr>
          <t>.
Aparece Automaticamente cuando se registra el Factor</t>
        </r>
      </text>
    </comment>
    <comment ref="L1523" authorId="0" shapeId="0" xr:uid="{00000000-0006-0000-0100-00009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28" authorId="0" shapeId="0" xr:uid="{00000000-0006-0000-0100-000095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28" authorId="0" shapeId="0" xr:uid="{00000000-0006-0000-0100-000096020000}">
      <text>
        <r>
          <rPr>
            <b/>
            <sz val="12"/>
            <color indexed="16"/>
            <rFont val="Tahoma"/>
            <family val="2"/>
          </rPr>
          <t>NO se debe capturar</t>
        </r>
        <r>
          <rPr>
            <b/>
            <sz val="12"/>
            <color indexed="81"/>
            <rFont val="Tahoma"/>
            <family val="2"/>
          </rPr>
          <t>.
Aparece Automaticamente cuando se registra el Factor</t>
        </r>
      </text>
    </comment>
    <comment ref="L1528" authorId="0" shapeId="0" xr:uid="{00000000-0006-0000-0100-00009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533" authorId="0" shapeId="0" xr:uid="{00000000-0006-0000-0100-000098020000}">
      <text>
        <r>
          <rPr>
            <b/>
            <sz val="12"/>
            <color indexed="16"/>
            <rFont val="Tahoma"/>
            <family val="2"/>
          </rPr>
          <t>NO se debe capturar</t>
        </r>
        <r>
          <rPr>
            <b/>
            <sz val="12"/>
            <color indexed="81"/>
            <rFont val="Tahoma"/>
            <family val="2"/>
          </rPr>
          <t>.
Aparece Automaticamente cuando se registra el Factor</t>
        </r>
      </text>
    </comment>
    <comment ref="L1533" authorId="0" shapeId="0" xr:uid="{00000000-0006-0000-0100-00009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38" authorId="0" shapeId="0" xr:uid="{00000000-0006-0000-0100-00009A020000}">
      <text>
        <r>
          <rPr>
            <b/>
            <sz val="12"/>
            <color indexed="16"/>
            <rFont val="Tahoma"/>
            <family val="2"/>
          </rPr>
          <t>NO se debe capturar</t>
        </r>
        <r>
          <rPr>
            <b/>
            <sz val="12"/>
            <color indexed="81"/>
            <rFont val="Tahoma"/>
            <family val="2"/>
          </rPr>
          <t>.
Aparece Automaticamente cuando se registra el Factor</t>
        </r>
      </text>
    </comment>
    <comment ref="L1538" authorId="0" shapeId="0" xr:uid="{00000000-0006-0000-0100-00009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43" authorId="0" shapeId="0" xr:uid="{00000000-0006-0000-0100-00009C020000}">
      <text>
        <r>
          <rPr>
            <b/>
            <sz val="12"/>
            <color indexed="16"/>
            <rFont val="Tahoma"/>
            <family val="2"/>
          </rPr>
          <t>NO se debe capturar</t>
        </r>
        <r>
          <rPr>
            <b/>
            <sz val="12"/>
            <color indexed="81"/>
            <rFont val="Tahoma"/>
            <family val="2"/>
          </rPr>
          <t>.
Aparece Automaticamente cuando se registra el Factor</t>
        </r>
      </text>
    </comment>
    <comment ref="L1543" authorId="0" shapeId="0" xr:uid="{00000000-0006-0000-0100-00009D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48" authorId="0" shapeId="0" xr:uid="{00000000-0006-0000-0100-00009E020000}">
      <text>
        <r>
          <rPr>
            <b/>
            <sz val="12"/>
            <color indexed="16"/>
            <rFont val="Tahoma"/>
            <family val="2"/>
          </rPr>
          <t>NO se debe capturar</t>
        </r>
        <r>
          <rPr>
            <b/>
            <sz val="12"/>
            <color indexed="81"/>
            <rFont val="Tahoma"/>
            <family val="2"/>
          </rPr>
          <t>.
Aparece Automaticamente cuando se registra el Factor</t>
        </r>
      </text>
    </comment>
    <comment ref="L1548" authorId="0" shapeId="0" xr:uid="{00000000-0006-0000-0100-00009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53" authorId="0" shapeId="0" xr:uid="{00000000-0006-0000-0100-0000A0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53" authorId="0" shapeId="0" xr:uid="{00000000-0006-0000-0100-0000A1020000}">
      <text>
        <r>
          <rPr>
            <b/>
            <sz val="12"/>
            <color indexed="16"/>
            <rFont val="Tahoma"/>
            <family val="2"/>
          </rPr>
          <t>NO se debe capturar</t>
        </r>
        <r>
          <rPr>
            <b/>
            <sz val="12"/>
            <color indexed="81"/>
            <rFont val="Tahoma"/>
            <family val="2"/>
          </rPr>
          <t>.
Aparece Automaticamente cuando se registra el Factor</t>
        </r>
      </text>
    </comment>
    <comment ref="L1553" authorId="0" shapeId="0" xr:uid="{00000000-0006-0000-0100-0000A2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58" authorId="0" shapeId="0" xr:uid="{00000000-0006-0000-0100-0000A3020000}">
      <text>
        <r>
          <rPr>
            <b/>
            <sz val="12"/>
            <color indexed="16"/>
            <rFont val="Tahoma"/>
            <family val="2"/>
          </rPr>
          <t>NO se debe capturar</t>
        </r>
        <r>
          <rPr>
            <b/>
            <sz val="12"/>
            <color indexed="81"/>
            <rFont val="Tahoma"/>
            <family val="2"/>
          </rPr>
          <t>.
Aparece Automaticamente cuando se registra el Factor</t>
        </r>
      </text>
    </comment>
    <comment ref="L1558" authorId="0" shapeId="0" xr:uid="{00000000-0006-0000-0100-0000A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63" authorId="0" shapeId="0" xr:uid="{00000000-0006-0000-0100-0000A5020000}">
      <text>
        <r>
          <rPr>
            <b/>
            <sz val="12"/>
            <color indexed="16"/>
            <rFont val="Tahoma"/>
            <family val="2"/>
          </rPr>
          <t>NO se debe capturar</t>
        </r>
        <r>
          <rPr>
            <b/>
            <sz val="12"/>
            <color indexed="81"/>
            <rFont val="Tahoma"/>
            <family val="2"/>
          </rPr>
          <t>.
Aparece Automaticamente cuando se registra el Factor</t>
        </r>
      </text>
    </comment>
    <comment ref="L1563" authorId="0" shapeId="0" xr:uid="{00000000-0006-0000-0100-0000A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68" authorId="0" shapeId="0" xr:uid="{00000000-0006-0000-0100-0000A7020000}">
      <text>
        <r>
          <rPr>
            <b/>
            <sz val="12"/>
            <color indexed="16"/>
            <rFont val="Tahoma"/>
            <family val="2"/>
          </rPr>
          <t>NO se debe capturar</t>
        </r>
        <r>
          <rPr>
            <b/>
            <sz val="12"/>
            <color indexed="81"/>
            <rFont val="Tahoma"/>
            <family val="2"/>
          </rPr>
          <t>.
Aparece Automaticamente cuando se registra el Factor</t>
        </r>
      </text>
    </comment>
    <comment ref="L1568" authorId="0" shapeId="0" xr:uid="{00000000-0006-0000-0100-0000A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73" authorId="0" shapeId="0" xr:uid="{00000000-0006-0000-0100-0000A9020000}">
      <text>
        <r>
          <rPr>
            <b/>
            <sz val="12"/>
            <color indexed="16"/>
            <rFont val="Tahoma"/>
            <family val="2"/>
          </rPr>
          <t>NO se debe capturar</t>
        </r>
        <r>
          <rPr>
            <b/>
            <sz val="12"/>
            <color indexed="81"/>
            <rFont val="Tahoma"/>
            <family val="2"/>
          </rPr>
          <t>.
Aparece Automaticamente cuando se registra el Factor</t>
        </r>
      </text>
    </comment>
    <comment ref="L1573" authorId="0" shapeId="0" xr:uid="{00000000-0006-0000-0100-0000A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78" authorId="0" shapeId="0" xr:uid="{00000000-0006-0000-0100-0000AB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78" authorId="0" shapeId="0" xr:uid="{00000000-0006-0000-0100-0000AC020000}">
      <text>
        <r>
          <rPr>
            <b/>
            <sz val="12"/>
            <color indexed="16"/>
            <rFont val="Tahoma"/>
            <family val="2"/>
          </rPr>
          <t>NO se debe capturar</t>
        </r>
        <r>
          <rPr>
            <b/>
            <sz val="12"/>
            <color indexed="81"/>
            <rFont val="Tahoma"/>
            <family val="2"/>
          </rPr>
          <t>.
Aparece Automaticamente cuando se registra el Factor</t>
        </r>
      </text>
    </comment>
    <comment ref="L1578" authorId="0" shapeId="0" xr:uid="{00000000-0006-0000-0100-0000AD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83" authorId="0" shapeId="0" xr:uid="{00000000-0006-0000-0100-0000AE020000}">
      <text>
        <r>
          <rPr>
            <b/>
            <sz val="12"/>
            <color indexed="16"/>
            <rFont val="Tahoma"/>
            <family val="2"/>
          </rPr>
          <t>NO se debe capturar</t>
        </r>
        <r>
          <rPr>
            <b/>
            <sz val="12"/>
            <color indexed="81"/>
            <rFont val="Tahoma"/>
            <family val="2"/>
          </rPr>
          <t>.
Aparece Automaticamente cuando se registra el Factor</t>
        </r>
      </text>
    </comment>
    <comment ref="L1583" authorId="0" shapeId="0" xr:uid="{00000000-0006-0000-0100-0000A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88" authorId="0" shapeId="0" xr:uid="{00000000-0006-0000-0100-0000B0020000}">
      <text>
        <r>
          <rPr>
            <b/>
            <sz val="12"/>
            <color indexed="16"/>
            <rFont val="Tahoma"/>
            <family val="2"/>
          </rPr>
          <t>NO se debe capturar</t>
        </r>
        <r>
          <rPr>
            <b/>
            <sz val="12"/>
            <color indexed="81"/>
            <rFont val="Tahoma"/>
            <family val="2"/>
          </rPr>
          <t>.
Aparece Automaticamente cuando se registra el Factor</t>
        </r>
      </text>
    </comment>
    <comment ref="L1588" authorId="0" shapeId="0" xr:uid="{00000000-0006-0000-0100-0000B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3" authorId="0" shapeId="0" xr:uid="{00000000-0006-0000-0100-0000B2020000}">
      <text>
        <r>
          <rPr>
            <b/>
            <sz val="12"/>
            <color indexed="16"/>
            <rFont val="Tahoma"/>
            <family val="2"/>
          </rPr>
          <t>NO se debe capturar</t>
        </r>
        <r>
          <rPr>
            <b/>
            <sz val="12"/>
            <color indexed="81"/>
            <rFont val="Tahoma"/>
            <family val="2"/>
          </rPr>
          <t>.
Aparece Automaticamente cuando se registra el Factor</t>
        </r>
      </text>
    </comment>
    <comment ref="L1593" authorId="0" shapeId="0" xr:uid="{00000000-0006-0000-0100-0000B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8" authorId="0" shapeId="0" xr:uid="{00000000-0006-0000-0100-0000B4020000}">
      <text>
        <r>
          <rPr>
            <b/>
            <sz val="12"/>
            <color indexed="16"/>
            <rFont val="Tahoma"/>
            <family val="2"/>
          </rPr>
          <t>NO se debe capturar</t>
        </r>
        <r>
          <rPr>
            <b/>
            <sz val="12"/>
            <color indexed="81"/>
            <rFont val="Tahoma"/>
            <family val="2"/>
          </rPr>
          <t>.
Aparece Automaticamente cuando se registra el Factor</t>
        </r>
      </text>
    </comment>
    <comment ref="L1598" authorId="0" shapeId="0" xr:uid="{00000000-0006-0000-0100-0000B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603" authorId="0" shapeId="0" xr:uid="{00000000-0006-0000-0100-0000B6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603" authorId="0" shapeId="0" xr:uid="{00000000-0006-0000-0100-0000B7020000}">
      <text>
        <r>
          <rPr>
            <b/>
            <sz val="12"/>
            <color indexed="16"/>
            <rFont val="Tahoma"/>
            <family val="2"/>
          </rPr>
          <t>NO se debe capturar</t>
        </r>
        <r>
          <rPr>
            <b/>
            <sz val="12"/>
            <color indexed="81"/>
            <rFont val="Tahoma"/>
            <family val="2"/>
          </rPr>
          <t>.
Aparece Automaticamente cuando se registra el Factor</t>
        </r>
      </text>
    </comment>
    <comment ref="L1603" authorId="0" shapeId="0" xr:uid="{00000000-0006-0000-0100-0000B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08" authorId="0" shapeId="0" xr:uid="{00000000-0006-0000-0100-0000B9020000}">
      <text>
        <r>
          <rPr>
            <b/>
            <sz val="12"/>
            <color indexed="16"/>
            <rFont val="Tahoma"/>
            <family val="2"/>
          </rPr>
          <t>NO se debe capturar</t>
        </r>
        <r>
          <rPr>
            <b/>
            <sz val="12"/>
            <color indexed="81"/>
            <rFont val="Tahoma"/>
            <family val="2"/>
          </rPr>
          <t>.
Aparece Automaticamente cuando se registra el Factor</t>
        </r>
      </text>
    </comment>
    <comment ref="L1608" authorId="0" shapeId="0" xr:uid="{00000000-0006-0000-0100-0000B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13" authorId="0" shapeId="0" xr:uid="{00000000-0006-0000-0100-0000BB020000}">
      <text>
        <r>
          <rPr>
            <b/>
            <sz val="12"/>
            <color indexed="16"/>
            <rFont val="Tahoma"/>
            <family val="2"/>
          </rPr>
          <t>NO se debe capturar</t>
        </r>
        <r>
          <rPr>
            <b/>
            <sz val="12"/>
            <color indexed="81"/>
            <rFont val="Tahoma"/>
            <family val="2"/>
          </rPr>
          <t>.
Aparece Automaticamente cuando se registra el Factor</t>
        </r>
      </text>
    </comment>
    <comment ref="L1613" authorId="0" shapeId="0" xr:uid="{00000000-0006-0000-0100-0000B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18" authorId="0" shapeId="0" xr:uid="{00000000-0006-0000-0100-0000BD020000}">
      <text>
        <r>
          <rPr>
            <b/>
            <sz val="12"/>
            <color indexed="16"/>
            <rFont val="Tahoma"/>
            <family val="2"/>
          </rPr>
          <t>NO se debe capturar</t>
        </r>
        <r>
          <rPr>
            <b/>
            <sz val="12"/>
            <color indexed="81"/>
            <rFont val="Tahoma"/>
            <family val="2"/>
          </rPr>
          <t>.
Aparece Automaticamente cuando se registra el Factor</t>
        </r>
      </text>
    </comment>
    <comment ref="L1618" authorId="0" shapeId="0" xr:uid="{00000000-0006-0000-0100-0000B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23" authorId="0" shapeId="0" xr:uid="{00000000-0006-0000-0100-0000BF020000}">
      <text>
        <r>
          <rPr>
            <b/>
            <sz val="12"/>
            <color indexed="16"/>
            <rFont val="Tahoma"/>
            <family val="2"/>
          </rPr>
          <t>NO se debe capturar</t>
        </r>
        <r>
          <rPr>
            <b/>
            <sz val="12"/>
            <color indexed="81"/>
            <rFont val="Tahoma"/>
            <family val="2"/>
          </rPr>
          <t>.
Aparece Automaticamente cuando se registra el Factor</t>
        </r>
      </text>
    </comment>
    <comment ref="L1623" authorId="0" shapeId="0" xr:uid="{00000000-0006-0000-0100-0000C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628" authorId="0" shapeId="0" xr:uid="{00000000-0006-0000-0100-0000C1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628" authorId="0" shapeId="0" xr:uid="{00000000-0006-0000-0100-0000C2020000}">
      <text>
        <r>
          <rPr>
            <b/>
            <sz val="12"/>
            <color indexed="16"/>
            <rFont val="Tahoma"/>
            <family val="2"/>
          </rPr>
          <t>NO se debe capturar</t>
        </r>
        <r>
          <rPr>
            <b/>
            <sz val="12"/>
            <color indexed="81"/>
            <rFont val="Tahoma"/>
            <family val="2"/>
          </rPr>
          <t>.
Aparece Automaticamente cuando se registra el Factor</t>
        </r>
      </text>
    </comment>
    <comment ref="L1628" authorId="0" shapeId="0" xr:uid="{00000000-0006-0000-0100-0000C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33" authorId="0" shapeId="0" xr:uid="{00000000-0006-0000-0100-0000C4020000}">
      <text>
        <r>
          <rPr>
            <b/>
            <sz val="12"/>
            <color indexed="16"/>
            <rFont val="Tahoma"/>
            <family val="2"/>
          </rPr>
          <t>NO se debe capturar</t>
        </r>
        <r>
          <rPr>
            <b/>
            <sz val="12"/>
            <color indexed="81"/>
            <rFont val="Tahoma"/>
            <family val="2"/>
          </rPr>
          <t>.
Aparece Automaticamente cuando se registra el Factor</t>
        </r>
      </text>
    </comment>
    <comment ref="L1633" authorId="0" shapeId="0" xr:uid="{00000000-0006-0000-0100-0000C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38" authorId="0" shapeId="0" xr:uid="{00000000-0006-0000-0100-0000C6020000}">
      <text>
        <r>
          <rPr>
            <b/>
            <sz val="12"/>
            <color indexed="16"/>
            <rFont val="Tahoma"/>
            <family val="2"/>
          </rPr>
          <t>NO se debe capturar</t>
        </r>
        <r>
          <rPr>
            <b/>
            <sz val="12"/>
            <color indexed="81"/>
            <rFont val="Tahoma"/>
            <family val="2"/>
          </rPr>
          <t>.
Aparece Automaticamente cuando se registra el Factor</t>
        </r>
      </text>
    </comment>
    <comment ref="L1638" authorId="0" shapeId="0" xr:uid="{00000000-0006-0000-0100-0000C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3" authorId="0" shapeId="0" xr:uid="{00000000-0006-0000-0100-0000C8020000}">
      <text>
        <r>
          <rPr>
            <b/>
            <sz val="12"/>
            <color indexed="16"/>
            <rFont val="Tahoma"/>
            <family val="2"/>
          </rPr>
          <t>NO se debe capturar</t>
        </r>
        <r>
          <rPr>
            <b/>
            <sz val="12"/>
            <color indexed="81"/>
            <rFont val="Tahoma"/>
            <family val="2"/>
          </rPr>
          <t>.
Aparece Automaticamente cuando se registra el Factor</t>
        </r>
      </text>
    </comment>
    <comment ref="L1643" authorId="0" shapeId="0" xr:uid="{00000000-0006-0000-0100-0000C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8" authorId="0" shapeId="0" xr:uid="{00000000-0006-0000-0100-0000CA020000}">
      <text>
        <r>
          <rPr>
            <b/>
            <sz val="12"/>
            <color indexed="16"/>
            <rFont val="Tahoma"/>
            <family val="2"/>
          </rPr>
          <t>NO se debe capturar</t>
        </r>
        <r>
          <rPr>
            <b/>
            <sz val="12"/>
            <color indexed="81"/>
            <rFont val="Tahoma"/>
            <family val="2"/>
          </rPr>
          <t>.
Aparece Automaticamente cuando se registra el Factor</t>
        </r>
      </text>
    </comment>
    <comment ref="L1648" authorId="0" shapeId="0" xr:uid="{00000000-0006-0000-0100-0000C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653" authorId="0" shapeId="0" xr:uid="{00000000-0006-0000-0100-0000CC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653" authorId="0" shapeId="0" xr:uid="{00000000-0006-0000-0100-0000CD020000}">
      <text>
        <r>
          <rPr>
            <b/>
            <sz val="12"/>
            <color indexed="16"/>
            <rFont val="Tahoma"/>
            <family val="2"/>
          </rPr>
          <t>NO se debe capturar</t>
        </r>
        <r>
          <rPr>
            <b/>
            <sz val="12"/>
            <color indexed="81"/>
            <rFont val="Tahoma"/>
            <family val="2"/>
          </rPr>
          <t>.
Aparece Automaticamente cuando se registra el Factor</t>
        </r>
      </text>
    </comment>
    <comment ref="L1653" authorId="0" shapeId="0" xr:uid="{00000000-0006-0000-0100-0000C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58" authorId="0" shapeId="0" xr:uid="{00000000-0006-0000-0100-0000CF020000}">
      <text>
        <r>
          <rPr>
            <b/>
            <sz val="12"/>
            <color indexed="16"/>
            <rFont val="Tahoma"/>
            <family val="2"/>
          </rPr>
          <t>NO se debe capturar</t>
        </r>
        <r>
          <rPr>
            <b/>
            <sz val="12"/>
            <color indexed="81"/>
            <rFont val="Tahoma"/>
            <family val="2"/>
          </rPr>
          <t>.
Aparece Automaticamente cuando se registra el Factor</t>
        </r>
      </text>
    </comment>
    <comment ref="L1658" authorId="0" shapeId="0" xr:uid="{00000000-0006-0000-0100-0000D0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63" authorId="0" shapeId="0" xr:uid="{00000000-0006-0000-0100-0000D1020000}">
      <text>
        <r>
          <rPr>
            <b/>
            <sz val="12"/>
            <color indexed="16"/>
            <rFont val="Tahoma"/>
            <family val="2"/>
          </rPr>
          <t>NO se debe capturar</t>
        </r>
        <r>
          <rPr>
            <b/>
            <sz val="12"/>
            <color indexed="81"/>
            <rFont val="Tahoma"/>
            <family val="2"/>
          </rPr>
          <t>.
Aparece Automaticamente cuando se registra el Factor</t>
        </r>
      </text>
    </comment>
    <comment ref="L1663" authorId="0" shapeId="0" xr:uid="{00000000-0006-0000-0100-0000D2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68" authorId="0" shapeId="0" xr:uid="{00000000-0006-0000-0100-0000D3020000}">
      <text>
        <r>
          <rPr>
            <b/>
            <sz val="12"/>
            <color indexed="16"/>
            <rFont val="Tahoma"/>
            <family val="2"/>
          </rPr>
          <t>NO se debe capturar</t>
        </r>
        <r>
          <rPr>
            <b/>
            <sz val="12"/>
            <color indexed="81"/>
            <rFont val="Tahoma"/>
            <family val="2"/>
          </rPr>
          <t>.
Aparece Automaticamente cuando se registra el Factor</t>
        </r>
      </text>
    </comment>
    <comment ref="L1668" authorId="0" shapeId="0" xr:uid="{00000000-0006-0000-0100-0000D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73" authorId="0" shapeId="0" xr:uid="{00000000-0006-0000-0100-0000D5020000}">
      <text>
        <r>
          <rPr>
            <b/>
            <sz val="12"/>
            <color indexed="16"/>
            <rFont val="Tahoma"/>
            <family val="2"/>
          </rPr>
          <t>NO se debe capturar</t>
        </r>
        <r>
          <rPr>
            <b/>
            <sz val="12"/>
            <color indexed="81"/>
            <rFont val="Tahoma"/>
            <family val="2"/>
          </rPr>
          <t>.
Aparece Automaticamente cuando se registra el Factor</t>
        </r>
      </text>
    </comment>
    <comment ref="L1673" authorId="0" shapeId="0" xr:uid="{00000000-0006-0000-0100-0000D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678" authorId="0" shapeId="0" xr:uid="{00000000-0006-0000-0100-0000D7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678" authorId="0" shapeId="0" xr:uid="{00000000-0006-0000-0100-0000D8020000}">
      <text>
        <r>
          <rPr>
            <b/>
            <sz val="12"/>
            <color indexed="16"/>
            <rFont val="Tahoma"/>
            <family val="2"/>
          </rPr>
          <t>NO se debe capturar</t>
        </r>
        <r>
          <rPr>
            <b/>
            <sz val="12"/>
            <color indexed="81"/>
            <rFont val="Tahoma"/>
            <family val="2"/>
          </rPr>
          <t>.
Aparece Automaticamente cuando se registra el Factor</t>
        </r>
      </text>
    </comment>
    <comment ref="L1678" authorId="0" shapeId="0" xr:uid="{00000000-0006-0000-0100-0000D9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83" authorId="0" shapeId="0" xr:uid="{00000000-0006-0000-0100-0000DA020000}">
      <text>
        <r>
          <rPr>
            <b/>
            <sz val="12"/>
            <color indexed="16"/>
            <rFont val="Tahoma"/>
            <family val="2"/>
          </rPr>
          <t>NO se debe capturar</t>
        </r>
        <r>
          <rPr>
            <b/>
            <sz val="12"/>
            <color indexed="81"/>
            <rFont val="Tahoma"/>
            <family val="2"/>
          </rPr>
          <t>.
Aparece Automaticamente cuando se registra el Factor</t>
        </r>
      </text>
    </comment>
    <comment ref="L1683" authorId="0" shapeId="0" xr:uid="{00000000-0006-0000-0100-0000DB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88" authorId="0" shapeId="0" xr:uid="{00000000-0006-0000-0100-0000DC020000}">
      <text>
        <r>
          <rPr>
            <b/>
            <sz val="12"/>
            <color indexed="16"/>
            <rFont val="Tahoma"/>
            <family val="2"/>
          </rPr>
          <t>NO se debe capturar</t>
        </r>
        <r>
          <rPr>
            <b/>
            <sz val="12"/>
            <color indexed="81"/>
            <rFont val="Tahoma"/>
            <family val="2"/>
          </rPr>
          <t>.
Aparece Automaticamente cuando se registra el Factor</t>
        </r>
      </text>
    </comment>
    <comment ref="L1688" authorId="0" shapeId="0" xr:uid="{00000000-0006-0000-0100-0000DD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3" authorId="0" shapeId="0" xr:uid="{00000000-0006-0000-0100-0000DE020000}">
      <text>
        <r>
          <rPr>
            <b/>
            <sz val="12"/>
            <color indexed="16"/>
            <rFont val="Tahoma"/>
            <family val="2"/>
          </rPr>
          <t>NO se debe capturar</t>
        </r>
        <r>
          <rPr>
            <b/>
            <sz val="12"/>
            <color indexed="81"/>
            <rFont val="Tahoma"/>
            <family val="2"/>
          </rPr>
          <t>.
Aparece Automaticamente cuando se registra el Factor</t>
        </r>
      </text>
    </comment>
    <comment ref="L1693" authorId="0" shapeId="0" xr:uid="{00000000-0006-0000-0100-0000D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8" authorId="0" shapeId="0" xr:uid="{00000000-0006-0000-0100-0000E0020000}">
      <text>
        <r>
          <rPr>
            <b/>
            <sz val="12"/>
            <color indexed="16"/>
            <rFont val="Tahoma"/>
            <family val="2"/>
          </rPr>
          <t>NO se debe capturar</t>
        </r>
        <r>
          <rPr>
            <b/>
            <sz val="12"/>
            <color indexed="81"/>
            <rFont val="Tahoma"/>
            <family val="2"/>
          </rPr>
          <t>.
Aparece Automaticamente cuando se registra el Factor</t>
        </r>
      </text>
    </comment>
    <comment ref="L1698" authorId="0" shapeId="0" xr:uid="{00000000-0006-0000-0100-0000E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03" authorId="0" shapeId="0" xr:uid="{00000000-0006-0000-0100-0000E2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03" authorId="0" shapeId="0" xr:uid="{00000000-0006-0000-0100-0000E3020000}">
      <text>
        <r>
          <rPr>
            <b/>
            <sz val="12"/>
            <color indexed="16"/>
            <rFont val="Tahoma"/>
            <family val="2"/>
          </rPr>
          <t>NO se debe capturar</t>
        </r>
        <r>
          <rPr>
            <b/>
            <sz val="12"/>
            <color indexed="81"/>
            <rFont val="Tahoma"/>
            <family val="2"/>
          </rPr>
          <t>.
Aparece Automaticamente cuando se registra el Factor</t>
        </r>
      </text>
    </comment>
    <comment ref="L1703" authorId="0" shapeId="0" xr:uid="{00000000-0006-0000-0100-0000E4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08" authorId="0" shapeId="0" xr:uid="{00000000-0006-0000-0100-0000E5020000}">
      <text>
        <r>
          <rPr>
            <b/>
            <sz val="12"/>
            <color indexed="16"/>
            <rFont val="Tahoma"/>
            <family val="2"/>
          </rPr>
          <t>NO se debe capturar</t>
        </r>
        <r>
          <rPr>
            <b/>
            <sz val="12"/>
            <color indexed="81"/>
            <rFont val="Tahoma"/>
            <family val="2"/>
          </rPr>
          <t>.
Aparece Automaticamente cuando se registra el Factor</t>
        </r>
      </text>
    </comment>
    <comment ref="L1708" authorId="0" shapeId="0" xr:uid="{00000000-0006-0000-0100-0000E6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13" authorId="0" shapeId="0" xr:uid="{00000000-0006-0000-0100-0000E7020000}">
      <text>
        <r>
          <rPr>
            <b/>
            <sz val="12"/>
            <color indexed="16"/>
            <rFont val="Tahoma"/>
            <family val="2"/>
          </rPr>
          <t>NO se debe capturar</t>
        </r>
        <r>
          <rPr>
            <b/>
            <sz val="12"/>
            <color indexed="81"/>
            <rFont val="Tahoma"/>
            <family val="2"/>
          </rPr>
          <t>.
Aparece Automaticamente cuando se registra el Factor</t>
        </r>
      </text>
    </comment>
    <comment ref="L1713" authorId="0" shapeId="0" xr:uid="{00000000-0006-0000-0100-0000E8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18" authorId="0" shapeId="0" xr:uid="{00000000-0006-0000-0100-0000E9020000}">
      <text>
        <r>
          <rPr>
            <b/>
            <sz val="12"/>
            <color indexed="16"/>
            <rFont val="Tahoma"/>
            <family val="2"/>
          </rPr>
          <t>NO se debe capturar</t>
        </r>
        <r>
          <rPr>
            <b/>
            <sz val="12"/>
            <color indexed="81"/>
            <rFont val="Tahoma"/>
            <family val="2"/>
          </rPr>
          <t>.
Aparece Automaticamente cuando se registra el Factor</t>
        </r>
      </text>
    </comment>
    <comment ref="L1718" authorId="0" shapeId="0" xr:uid="{00000000-0006-0000-0100-0000E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23" authorId="0" shapeId="0" xr:uid="{00000000-0006-0000-0100-0000EB020000}">
      <text>
        <r>
          <rPr>
            <b/>
            <sz val="12"/>
            <color indexed="16"/>
            <rFont val="Tahoma"/>
            <family val="2"/>
          </rPr>
          <t>NO se debe capturar</t>
        </r>
        <r>
          <rPr>
            <b/>
            <sz val="12"/>
            <color indexed="81"/>
            <rFont val="Tahoma"/>
            <family val="2"/>
          </rPr>
          <t>.
Aparece Automaticamente cuando se registra el Factor</t>
        </r>
      </text>
    </comment>
    <comment ref="L1723" authorId="0" shapeId="0" xr:uid="{00000000-0006-0000-0100-0000E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28" authorId="0" shapeId="0" xr:uid="{00000000-0006-0000-0100-0000ED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28" authorId="0" shapeId="0" xr:uid="{00000000-0006-0000-0100-0000EE020000}">
      <text>
        <r>
          <rPr>
            <b/>
            <sz val="12"/>
            <color indexed="16"/>
            <rFont val="Tahoma"/>
            <family val="2"/>
          </rPr>
          <t>NO se debe capturar</t>
        </r>
        <r>
          <rPr>
            <b/>
            <sz val="12"/>
            <color indexed="81"/>
            <rFont val="Tahoma"/>
            <family val="2"/>
          </rPr>
          <t>.
Aparece Automaticamente cuando se registra el Factor</t>
        </r>
      </text>
    </comment>
    <comment ref="L1728" authorId="0" shapeId="0" xr:uid="{00000000-0006-0000-0100-0000EF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33" authorId="0" shapeId="0" xr:uid="{00000000-0006-0000-0100-0000F0020000}">
      <text>
        <r>
          <rPr>
            <b/>
            <sz val="12"/>
            <color indexed="16"/>
            <rFont val="Tahoma"/>
            <family val="2"/>
          </rPr>
          <t>NO se debe capturar</t>
        </r>
        <r>
          <rPr>
            <b/>
            <sz val="12"/>
            <color indexed="81"/>
            <rFont val="Tahoma"/>
            <family val="2"/>
          </rPr>
          <t>.
Aparece Automaticamente cuando se registra el Factor</t>
        </r>
      </text>
    </comment>
    <comment ref="L1733" authorId="0" shapeId="0" xr:uid="{00000000-0006-0000-0100-0000F1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38" authorId="0" shapeId="0" xr:uid="{00000000-0006-0000-0100-0000F2020000}">
      <text>
        <r>
          <rPr>
            <b/>
            <sz val="12"/>
            <color indexed="16"/>
            <rFont val="Tahoma"/>
            <family val="2"/>
          </rPr>
          <t>NO se debe capturar</t>
        </r>
        <r>
          <rPr>
            <b/>
            <sz val="12"/>
            <color indexed="81"/>
            <rFont val="Tahoma"/>
            <family val="2"/>
          </rPr>
          <t>.
Aparece Automaticamente cuando se registra el Factor</t>
        </r>
      </text>
    </comment>
    <comment ref="L1738" authorId="0" shapeId="0" xr:uid="{00000000-0006-0000-0100-0000F3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3" authorId="0" shapeId="0" xr:uid="{00000000-0006-0000-0100-0000F4020000}">
      <text>
        <r>
          <rPr>
            <b/>
            <sz val="12"/>
            <color indexed="16"/>
            <rFont val="Tahoma"/>
            <family val="2"/>
          </rPr>
          <t>NO se debe capturar</t>
        </r>
        <r>
          <rPr>
            <b/>
            <sz val="12"/>
            <color indexed="81"/>
            <rFont val="Tahoma"/>
            <family val="2"/>
          </rPr>
          <t>.
Aparece Automaticamente cuando se registra el Factor</t>
        </r>
      </text>
    </comment>
    <comment ref="L1743" authorId="0" shapeId="0" xr:uid="{00000000-0006-0000-0100-0000F5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8" authorId="0" shapeId="0" xr:uid="{00000000-0006-0000-0100-0000F6020000}">
      <text>
        <r>
          <rPr>
            <b/>
            <sz val="12"/>
            <color indexed="16"/>
            <rFont val="Tahoma"/>
            <family val="2"/>
          </rPr>
          <t>NO se debe capturar</t>
        </r>
        <r>
          <rPr>
            <b/>
            <sz val="12"/>
            <color indexed="81"/>
            <rFont val="Tahoma"/>
            <family val="2"/>
          </rPr>
          <t>.
Aparece Automaticamente cuando se registra el Factor</t>
        </r>
      </text>
    </comment>
    <comment ref="L1748" authorId="0" shapeId="0" xr:uid="{00000000-0006-0000-0100-0000F7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53" authorId="0" shapeId="0" xr:uid="{00000000-0006-0000-0100-0000F802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53" authorId="0" shapeId="0" xr:uid="{00000000-0006-0000-0100-0000F9020000}">
      <text>
        <r>
          <rPr>
            <b/>
            <sz val="12"/>
            <color indexed="16"/>
            <rFont val="Tahoma"/>
            <family val="2"/>
          </rPr>
          <t>NO se debe capturar</t>
        </r>
        <r>
          <rPr>
            <b/>
            <sz val="12"/>
            <color indexed="81"/>
            <rFont val="Tahoma"/>
            <family val="2"/>
          </rPr>
          <t>.
Aparece Automaticamente cuando se registra el Factor</t>
        </r>
      </text>
    </comment>
    <comment ref="L1753" authorId="0" shapeId="0" xr:uid="{00000000-0006-0000-0100-0000FA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58" authorId="0" shapeId="0" xr:uid="{00000000-0006-0000-0100-0000FB020000}">
      <text>
        <r>
          <rPr>
            <b/>
            <sz val="12"/>
            <color indexed="16"/>
            <rFont val="Tahoma"/>
            <family val="2"/>
          </rPr>
          <t>NO se debe capturar</t>
        </r>
        <r>
          <rPr>
            <b/>
            <sz val="12"/>
            <color indexed="81"/>
            <rFont val="Tahoma"/>
            <family val="2"/>
          </rPr>
          <t>.
Aparece Automaticamente cuando se registra el Factor</t>
        </r>
      </text>
    </comment>
    <comment ref="L1758" authorId="0" shapeId="0" xr:uid="{00000000-0006-0000-0100-0000FC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63" authorId="0" shapeId="0" xr:uid="{00000000-0006-0000-0100-0000FD020000}">
      <text>
        <r>
          <rPr>
            <b/>
            <sz val="12"/>
            <color indexed="16"/>
            <rFont val="Tahoma"/>
            <family val="2"/>
          </rPr>
          <t>NO se debe capturar</t>
        </r>
        <r>
          <rPr>
            <b/>
            <sz val="12"/>
            <color indexed="81"/>
            <rFont val="Tahoma"/>
            <family val="2"/>
          </rPr>
          <t>.
Aparece Automaticamente cuando se registra el Factor</t>
        </r>
      </text>
    </comment>
    <comment ref="L1763" authorId="0" shapeId="0" xr:uid="{00000000-0006-0000-0100-0000FE02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68" authorId="0" shapeId="0" xr:uid="{00000000-0006-0000-0100-0000FF020000}">
      <text>
        <r>
          <rPr>
            <b/>
            <sz val="12"/>
            <color indexed="16"/>
            <rFont val="Tahoma"/>
            <family val="2"/>
          </rPr>
          <t>NO se debe capturar</t>
        </r>
        <r>
          <rPr>
            <b/>
            <sz val="12"/>
            <color indexed="81"/>
            <rFont val="Tahoma"/>
            <family val="2"/>
          </rPr>
          <t>.
Aparece Automaticamente cuando se registra el Factor</t>
        </r>
      </text>
    </comment>
    <comment ref="L1768" authorId="0" shapeId="0" xr:uid="{00000000-0006-0000-0100-000000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73" authorId="0" shapeId="0" xr:uid="{00000000-0006-0000-0100-000001030000}">
      <text>
        <r>
          <rPr>
            <b/>
            <sz val="12"/>
            <color indexed="16"/>
            <rFont val="Tahoma"/>
            <family val="2"/>
          </rPr>
          <t>NO se debe capturar</t>
        </r>
        <r>
          <rPr>
            <b/>
            <sz val="12"/>
            <color indexed="81"/>
            <rFont val="Tahoma"/>
            <family val="2"/>
          </rPr>
          <t>.
Aparece Automaticamente cuando se registra el Factor</t>
        </r>
      </text>
    </comment>
    <comment ref="L1773" authorId="0" shapeId="0" xr:uid="{00000000-0006-0000-0100-000002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78" authorId="0" shapeId="0" xr:uid="{00000000-0006-0000-0100-000003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78" authorId="0" shapeId="0" xr:uid="{00000000-0006-0000-0100-000004030000}">
      <text>
        <r>
          <rPr>
            <b/>
            <sz val="12"/>
            <color indexed="16"/>
            <rFont val="Tahoma"/>
            <family val="2"/>
          </rPr>
          <t>NO se debe capturar</t>
        </r>
        <r>
          <rPr>
            <b/>
            <sz val="12"/>
            <color indexed="81"/>
            <rFont val="Tahoma"/>
            <family val="2"/>
          </rPr>
          <t>.
Aparece Automaticamente cuando se registra el Factor</t>
        </r>
      </text>
    </comment>
    <comment ref="L1778" authorId="0" shapeId="0" xr:uid="{00000000-0006-0000-0100-000005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83" authorId="0" shapeId="0" xr:uid="{00000000-0006-0000-0100-000006030000}">
      <text>
        <r>
          <rPr>
            <b/>
            <sz val="12"/>
            <color indexed="16"/>
            <rFont val="Tahoma"/>
            <family val="2"/>
          </rPr>
          <t>NO se debe capturar</t>
        </r>
        <r>
          <rPr>
            <b/>
            <sz val="12"/>
            <color indexed="81"/>
            <rFont val="Tahoma"/>
            <family val="2"/>
          </rPr>
          <t>.
Aparece Automaticamente cuando se registra el Factor</t>
        </r>
      </text>
    </comment>
    <comment ref="L1783" authorId="0" shapeId="0" xr:uid="{00000000-0006-0000-0100-000007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88" authorId="0" shapeId="0" xr:uid="{00000000-0006-0000-0100-000008030000}">
      <text>
        <r>
          <rPr>
            <b/>
            <sz val="12"/>
            <color indexed="16"/>
            <rFont val="Tahoma"/>
            <family val="2"/>
          </rPr>
          <t>NO se debe capturar</t>
        </r>
        <r>
          <rPr>
            <b/>
            <sz val="12"/>
            <color indexed="81"/>
            <rFont val="Tahoma"/>
            <family val="2"/>
          </rPr>
          <t>.
Aparece Automaticamente cuando se registra el Factor</t>
        </r>
      </text>
    </comment>
    <comment ref="L1788" authorId="0" shapeId="0" xr:uid="{00000000-0006-0000-0100-000009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93" authorId="0" shapeId="0" xr:uid="{00000000-0006-0000-0100-00000A030000}">
      <text>
        <r>
          <rPr>
            <b/>
            <sz val="12"/>
            <color indexed="16"/>
            <rFont val="Tahoma"/>
            <family val="2"/>
          </rPr>
          <t>NO se debe capturar</t>
        </r>
        <r>
          <rPr>
            <b/>
            <sz val="12"/>
            <color indexed="81"/>
            <rFont val="Tahoma"/>
            <family val="2"/>
          </rPr>
          <t>.
Aparece Automaticamente cuando se registra el Factor</t>
        </r>
      </text>
    </comment>
    <comment ref="L1793" authorId="0" shapeId="0" xr:uid="{00000000-0006-0000-0100-00000B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98" authorId="0" shapeId="0" xr:uid="{00000000-0006-0000-0100-00000C030000}">
      <text>
        <r>
          <rPr>
            <b/>
            <sz val="12"/>
            <color indexed="16"/>
            <rFont val="Tahoma"/>
            <family val="2"/>
          </rPr>
          <t>NO se debe capturar</t>
        </r>
        <r>
          <rPr>
            <b/>
            <sz val="12"/>
            <color indexed="81"/>
            <rFont val="Tahoma"/>
            <family val="2"/>
          </rPr>
          <t>.
Aparece Automaticamente cuando se registra el Factor</t>
        </r>
      </text>
    </comment>
    <comment ref="L1798" authorId="0" shapeId="0" xr:uid="{00000000-0006-0000-0100-00000D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03" authorId="0" shapeId="0" xr:uid="{00000000-0006-0000-0100-00000E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03" authorId="0" shapeId="0" xr:uid="{00000000-0006-0000-0100-00000F030000}">
      <text>
        <r>
          <rPr>
            <b/>
            <sz val="12"/>
            <color indexed="16"/>
            <rFont val="Tahoma"/>
            <family val="2"/>
          </rPr>
          <t>NO se debe capturar</t>
        </r>
        <r>
          <rPr>
            <b/>
            <sz val="12"/>
            <color indexed="81"/>
            <rFont val="Tahoma"/>
            <family val="2"/>
          </rPr>
          <t>.
Aparece Automaticamente cuando se registra el Factor</t>
        </r>
      </text>
    </comment>
    <comment ref="L1803" authorId="0" shapeId="0" xr:uid="{00000000-0006-0000-0100-000010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08" authorId="0" shapeId="0" xr:uid="{00000000-0006-0000-0100-000011030000}">
      <text>
        <r>
          <rPr>
            <b/>
            <sz val="12"/>
            <color indexed="16"/>
            <rFont val="Tahoma"/>
            <family val="2"/>
          </rPr>
          <t>NO se debe capturar</t>
        </r>
        <r>
          <rPr>
            <b/>
            <sz val="12"/>
            <color indexed="81"/>
            <rFont val="Tahoma"/>
            <family val="2"/>
          </rPr>
          <t>.
Aparece Automaticamente cuando se registra el Factor</t>
        </r>
      </text>
    </comment>
    <comment ref="L1808" authorId="0" shapeId="0" xr:uid="{00000000-0006-0000-0100-000012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13" authorId="0" shapeId="0" xr:uid="{00000000-0006-0000-0100-000013030000}">
      <text>
        <r>
          <rPr>
            <b/>
            <sz val="12"/>
            <color indexed="16"/>
            <rFont val="Tahoma"/>
            <family val="2"/>
          </rPr>
          <t>NO se debe capturar</t>
        </r>
        <r>
          <rPr>
            <b/>
            <sz val="12"/>
            <color indexed="81"/>
            <rFont val="Tahoma"/>
            <family val="2"/>
          </rPr>
          <t>.
Aparece Automaticamente cuando se registra el Factor</t>
        </r>
      </text>
    </comment>
    <comment ref="L1813" authorId="0" shapeId="0" xr:uid="{00000000-0006-0000-0100-000014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18" authorId="0" shapeId="0" xr:uid="{00000000-0006-0000-0100-000015030000}">
      <text>
        <r>
          <rPr>
            <b/>
            <sz val="12"/>
            <color indexed="16"/>
            <rFont val="Tahoma"/>
            <family val="2"/>
          </rPr>
          <t>NO se debe capturar</t>
        </r>
        <r>
          <rPr>
            <b/>
            <sz val="12"/>
            <color indexed="81"/>
            <rFont val="Tahoma"/>
            <family val="2"/>
          </rPr>
          <t>.
Aparece Automaticamente cuando se registra el Factor</t>
        </r>
      </text>
    </comment>
    <comment ref="L1818" authorId="0" shapeId="0" xr:uid="{00000000-0006-0000-0100-000016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23" authorId="0" shapeId="0" xr:uid="{00000000-0006-0000-0100-000017030000}">
      <text>
        <r>
          <rPr>
            <b/>
            <sz val="12"/>
            <color indexed="16"/>
            <rFont val="Tahoma"/>
            <family val="2"/>
          </rPr>
          <t>NO se debe capturar</t>
        </r>
        <r>
          <rPr>
            <b/>
            <sz val="12"/>
            <color indexed="81"/>
            <rFont val="Tahoma"/>
            <family val="2"/>
          </rPr>
          <t>.
Aparece Automaticamente cuando se registra el Factor</t>
        </r>
      </text>
    </comment>
    <comment ref="L1823" authorId="0" shapeId="0" xr:uid="{00000000-0006-0000-0100-000018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28" authorId="0" shapeId="0" xr:uid="{00000000-0006-0000-0100-000019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28" authorId="0" shapeId="0" xr:uid="{00000000-0006-0000-0100-00001A030000}">
      <text>
        <r>
          <rPr>
            <b/>
            <sz val="12"/>
            <color indexed="16"/>
            <rFont val="Tahoma"/>
            <family val="2"/>
          </rPr>
          <t>NO se debe capturar</t>
        </r>
        <r>
          <rPr>
            <b/>
            <sz val="12"/>
            <color indexed="81"/>
            <rFont val="Tahoma"/>
            <family val="2"/>
          </rPr>
          <t>.
Aparece Automaticamente cuando se registra el Factor</t>
        </r>
      </text>
    </comment>
    <comment ref="L1828" authorId="0" shapeId="0" xr:uid="{00000000-0006-0000-0100-00001B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33" authorId="0" shapeId="0" xr:uid="{00000000-0006-0000-0100-00001C030000}">
      <text>
        <r>
          <rPr>
            <b/>
            <sz val="12"/>
            <color indexed="16"/>
            <rFont val="Tahoma"/>
            <family val="2"/>
          </rPr>
          <t>NO se debe capturar</t>
        </r>
        <r>
          <rPr>
            <b/>
            <sz val="12"/>
            <color indexed="81"/>
            <rFont val="Tahoma"/>
            <family val="2"/>
          </rPr>
          <t>.
Aparece Automaticamente cuando se registra el Factor</t>
        </r>
      </text>
    </comment>
    <comment ref="L1833" authorId="0" shapeId="0" xr:uid="{00000000-0006-0000-0100-00001D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38" authorId="0" shapeId="0" xr:uid="{00000000-0006-0000-0100-00001E030000}">
      <text>
        <r>
          <rPr>
            <b/>
            <sz val="12"/>
            <color indexed="16"/>
            <rFont val="Tahoma"/>
            <family val="2"/>
          </rPr>
          <t>NO se debe capturar</t>
        </r>
        <r>
          <rPr>
            <b/>
            <sz val="12"/>
            <color indexed="81"/>
            <rFont val="Tahoma"/>
            <family val="2"/>
          </rPr>
          <t>.
Aparece Automaticamente cuando se registra el Factor</t>
        </r>
      </text>
    </comment>
    <comment ref="L1838" authorId="0" shapeId="0" xr:uid="{00000000-0006-0000-0100-00001F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3" authorId="0" shapeId="0" xr:uid="{00000000-0006-0000-0100-000020030000}">
      <text>
        <r>
          <rPr>
            <b/>
            <sz val="12"/>
            <color indexed="16"/>
            <rFont val="Tahoma"/>
            <family val="2"/>
          </rPr>
          <t>NO se debe capturar</t>
        </r>
        <r>
          <rPr>
            <b/>
            <sz val="12"/>
            <color indexed="81"/>
            <rFont val="Tahoma"/>
            <family val="2"/>
          </rPr>
          <t>.
Aparece Automaticamente cuando se registra el Factor</t>
        </r>
      </text>
    </comment>
    <comment ref="L1843" authorId="0" shapeId="0" xr:uid="{00000000-0006-0000-0100-000021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8" authorId="0" shapeId="0" xr:uid="{00000000-0006-0000-0100-000022030000}">
      <text>
        <r>
          <rPr>
            <b/>
            <sz val="12"/>
            <color indexed="16"/>
            <rFont val="Tahoma"/>
            <family val="2"/>
          </rPr>
          <t>NO se debe capturar</t>
        </r>
        <r>
          <rPr>
            <b/>
            <sz val="12"/>
            <color indexed="81"/>
            <rFont val="Tahoma"/>
            <family val="2"/>
          </rPr>
          <t>.
Aparece Automaticamente cuando se registra el Factor</t>
        </r>
      </text>
    </comment>
    <comment ref="L1848" authorId="0" shapeId="0" xr:uid="{00000000-0006-0000-0100-000023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53" authorId="0" shapeId="0" xr:uid="{00000000-0006-0000-0100-000024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53" authorId="0" shapeId="0" xr:uid="{00000000-0006-0000-0100-000025030000}">
      <text>
        <r>
          <rPr>
            <b/>
            <sz val="12"/>
            <color indexed="16"/>
            <rFont val="Tahoma"/>
            <family val="2"/>
          </rPr>
          <t>NO se debe capturar</t>
        </r>
        <r>
          <rPr>
            <b/>
            <sz val="12"/>
            <color indexed="81"/>
            <rFont val="Tahoma"/>
            <family val="2"/>
          </rPr>
          <t>.
Aparece Automaticamente cuando se registra el Factor</t>
        </r>
      </text>
    </comment>
    <comment ref="L1853" authorId="0" shapeId="0" xr:uid="{00000000-0006-0000-0100-000026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58" authorId="0" shapeId="0" xr:uid="{00000000-0006-0000-0100-000027030000}">
      <text>
        <r>
          <rPr>
            <b/>
            <sz val="12"/>
            <color indexed="16"/>
            <rFont val="Tahoma"/>
            <family val="2"/>
          </rPr>
          <t>NO se debe capturar</t>
        </r>
        <r>
          <rPr>
            <b/>
            <sz val="12"/>
            <color indexed="81"/>
            <rFont val="Tahoma"/>
            <family val="2"/>
          </rPr>
          <t>.
Aparece Automaticamente cuando se registra el Factor</t>
        </r>
      </text>
    </comment>
    <comment ref="L1858" authorId="0" shapeId="0" xr:uid="{00000000-0006-0000-0100-000028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63" authorId="0" shapeId="0" xr:uid="{00000000-0006-0000-0100-000029030000}">
      <text>
        <r>
          <rPr>
            <b/>
            <sz val="12"/>
            <color indexed="16"/>
            <rFont val="Tahoma"/>
            <family val="2"/>
          </rPr>
          <t>NO se debe capturar</t>
        </r>
        <r>
          <rPr>
            <b/>
            <sz val="12"/>
            <color indexed="81"/>
            <rFont val="Tahoma"/>
            <family val="2"/>
          </rPr>
          <t>.
Aparece Automaticamente cuando se registra el Factor</t>
        </r>
      </text>
    </comment>
    <comment ref="L1863" authorId="0" shapeId="0" xr:uid="{00000000-0006-0000-0100-00002A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68" authorId="0" shapeId="0" xr:uid="{00000000-0006-0000-0100-00002B030000}">
      <text>
        <r>
          <rPr>
            <b/>
            <sz val="12"/>
            <color indexed="16"/>
            <rFont val="Tahoma"/>
            <family val="2"/>
          </rPr>
          <t>NO se debe capturar</t>
        </r>
        <r>
          <rPr>
            <b/>
            <sz val="12"/>
            <color indexed="81"/>
            <rFont val="Tahoma"/>
            <family val="2"/>
          </rPr>
          <t>.
Aparece Automaticamente cuando se registra el Factor</t>
        </r>
      </text>
    </comment>
    <comment ref="L1868" authorId="0" shapeId="0" xr:uid="{00000000-0006-0000-0100-00002C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73" authorId="0" shapeId="0" xr:uid="{00000000-0006-0000-0100-00002D030000}">
      <text>
        <r>
          <rPr>
            <b/>
            <sz val="12"/>
            <color indexed="16"/>
            <rFont val="Tahoma"/>
            <family val="2"/>
          </rPr>
          <t>NO se debe capturar</t>
        </r>
        <r>
          <rPr>
            <b/>
            <sz val="12"/>
            <color indexed="81"/>
            <rFont val="Tahoma"/>
            <family val="2"/>
          </rPr>
          <t>.
Aparece Automaticamente cuando se registra el Factor</t>
        </r>
      </text>
    </comment>
    <comment ref="L1873" authorId="0" shapeId="0" xr:uid="{00000000-0006-0000-0100-00002E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78" authorId="0" shapeId="0" xr:uid="{00000000-0006-0000-0100-00002F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78" authorId="0" shapeId="0" xr:uid="{00000000-0006-0000-0100-000030030000}">
      <text>
        <r>
          <rPr>
            <b/>
            <sz val="12"/>
            <color indexed="16"/>
            <rFont val="Tahoma"/>
            <family val="2"/>
          </rPr>
          <t>NO se debe capturar</t>
        </r>
        <r>
          <rPr>
            <b/>
            <sz val="12"/>
            <color indexed="81"/>
            <rFont val="Tahoma"/>
            <family val="2"/>
          </rPr>
          <t>.
Aparece Automaticamente cuando se registra el Factor</t>
        </r>
      </text>
    </comment>
    <comment ref="L1878" authorId="0" shapeId="0" xr:uid="{00000000-0006-0000-0100-000031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83" authorId="0" shapeId="0" xr:uid="{00000000-0006-0000-0100-000032030000}">
      <text>
        <r>
          <rPr>
            <b/>
            <sz val="12"/>
            <color indexed="16"/>
            <rFont val="Tahoma"/>
            <family val="2"/>
          </rPr>
          <t>NO se debe capturar</t>
        </r>
        <r>
          <rPr>
            <b/>
            <sz val="12"/>
            <color indexed="81"/>
            <rFont val="Tahoma"/>
            <family val="2"/>
          </rPr>
          <t>.
Aparece Automaticamente cuando se registra el Factor</t>
        </r>
      </text>
    </comment>
    <comment ref="L1883" authorId="0" shapeId="0" xr:uid="{00000000-0006-0000-0100-000033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88" authorId="0" shapeId="0" xr:uid="{00000000-0006-0000-0100-000034030000}">
      <text>
        <r>
          <rPr>
            <b/>
            <sz val="12"/>
            <color indexed="16"/>
            <rFont val="Tahoma"/>
            <family val="2"/>
          </rPr>
          <t>NO se debe capturar</t>
        </r>
        <r>
          <rPr>
            <b/>
            <sz val="12"/>
            <color indexed="81"/>
            <rFont val="Tahoma"/>
            <family val="2"/>
          </rPr>
          <t>.
Aparece Automaticamente cuando se registra el Factor</t>
        </r>
      </text>
    </comment>
    <comment ref="L1888" authorId="0" shapeId="0" xr:uid="{00000000-0006-0000-0100-000035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3" authorId="0" shapeId="0" xr:uid="{00000000-0006-0000-0100-000036030000}">
      <text>
        <r>
          <rPr>
            <b/>
            <sz val="12"/>
            <color indexed="16"/>
            <rFont val="Tahoma"/>
            <family val="2"/>
          </rPr>
          <t>NO se debe capturar</t>
        </r>
        <r>
          <rPr>
            <b/>
            <sz val="12"/>
            <color indexed="81"/>
            <rFont val="Tahoma"/>
            <family val="2"/>
          </rPr>
          <t>.
Aparece Automaticamente cuando se registra el Factor</t>
        </r>
      </text>
    </comment>
    <comment ref="L1893" authorId="0" shapeId="0" xr:uid="{00000000-0006-0000-0100-000037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8" authorId="0" shapeId="0" xr:uid="{00000000-0006-0000-0100-000038030000}">
      <text>
        <r>
          <rPr>
            <b/>
            <sz val="12"/>
            <color indexed="16"/>
            <rFont val="Tahoma"/>
            <family val="2"/>
          </rPr>
          <t>NO se debe capturar</t>
        </r>
        <r>
          <rPr>
            <b/>
            <sz val="12"/>
            <color indexed="81"/>
            <rFont val="Tahoma"/>
            <family val="2"/>
          </rPr>
          <t>.
Aparece Automaticamente cuando se registra el Factor</t>
        </r>
      </text>
    </comment>
    <comment ref="L1898" authorId="0" shapeId="0" xr:uid="{00000000-0006-0000-0100-000039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903" authorId="0" shapeId="0" xr:uid="{00000000-0006-0000-0100-00003A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903" authorId="0" shapeId="0" xr:uid="{00000000-0006-0000-0100-00003B030000}">
      <text>
        <r>
          <rPr>
            <b/>
            <sz val="12"/>
            <color indexed="16"/>
            <rFont val="Tahoma"/>
            <family val="2"/>
          </rPr>
          <t>NO se debe capturar</t>
        </r>
        <r>
          <rPr>
            <b/>
            <sz val="12"/>
            <color indexed="81"/>
            <rFont val="Tahoma"/>
            <family val="2"/>
          </rPr>
          <t>.
Aparece Automaticamente cuando se registra el Factor</t>
        </r>
      </text>
    </comment>
    <comment ref="L1903" authorId="0" shapeId="0" xr:uid="{00000000-0006-0000-0100-00003C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08" authorId="0" shapeId="0" xr:uid="{00000000-0006-0000-0100-00003D030000}">
      <text>
        <r>
          <rPr>
            <b/>
            <sz val="12"/>
            <color indexed="16"/>
            <rFont val="Tahoma"/>
            <family val="2"/>
          </rPr>
          <t>NO se debe capturar</t>
        </r>
        <r>
          <rPr>
            <b/>
            <sz val="12"/>
            <color indexed="81"/>
            <rFont val="Tahoma"/>
            <family val="2"/>
          </rPr>
          <t>.
Aparece Automaticamente cuando se registra el Factor</t>
        </r>
      </text>
    </comment>
    <comment ref="L1908" authorId="0" shapeId="0" xr:uid="{00000000-0006-0000-0100-00003E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13" authorId="0" shapeId="0" xr:uid="{00000000-0006-0000-0100-00003F030000}">
      <text>
        <r>
          <rPr>
            <b/>
            <sz val="12"/>
            <color indexed="16"/>
            <rFont val="Tahoma"/>
            <family val="2"/>
          </rPr>
          <t>NO se debe capturar</t>
        </r>
        <r>
          <rPr>
            <b/>
            <sz val="12"/>
            <color indexed="81"/>
            <rFont val="Tahoma"/>
            <family val="2"/>
          </rPr>
          <t>.
Aparece Automaticamente cuando se registra el Factor</t>
        </r>
      </text>
    </comment>
    <comment ref="L1913" authorId="0" shapeId="0" xr:uid="{00000000-0006-0000-0100-000040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18" authorId="0" shapeId="0" xr:uid="{00000000-0006-0000-0100-000041030000}">
      <text>
        <r>
          <rPr>
            <b/>
            <sz val="12"/>
            <color indexed="16"/>
            <rFont val="Tahoma"/>
            <family val="2"/>
          </rPr>
          <t>NO se debe capturar</t>
        </r>
        <r>
          <rPr>
            <b/>
            <sz val="12"/>
            <color indexed="81"/>
            <rFont val="Tahoma"/>
            <family val="2"/>
          </rPr>
          <t>.
Aparece Automaticamente cuando se registra el Factor</t>
        </r>
      </text>
    </comment>
    <comment ref="L1918" authorId="0" shapeId="0" xr:uid="{00000000-0006-0000-0100-000042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23" authorId="0" shapeId="0" xr:uid="{00000000-0006-0000-0100-000043030000}">
      <text>
        <r>
          <rPr>
            <b/>
            <sz val="12"/>
            <color indexed="16"/>
            <rFont val="Tahoma"/>
            <family val="2"/>
          </rPr>
          <t>NO se debe capturar</t>
        </r>
        <r>
          <rPr>
            <b/>
            <sz val="12"/>
            <color indexed="81"/>
            <rFont val="Tahoma"/>
            <family val="2"/>
          </rPr>
          <t>.
Aparece Automaticamente cuando se registra el Factor</t>
        </r>
      </text>
    </comment>
    <comment ref="L1923" authorId="0" shapeId="0" xr:uid="{00000000-0006-0000-0100-000044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928" authorId="0" shapeId="0" xr:uid="{00000000-0006-0000-0100-000045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928" authorId="0" shapeId="0" xr:uid="{00000000-0006-0000-0100-000046030000}">
      <text>
        <r>
          <rPr>
            <b/>
            <sz val="12"/>
            <color indexed="16"/>
            <rFont val="Tahoma"/>
            <family val="2"/>
          </rPr>
          <t>NO se debe capturar</t>
        </r>
        <r>
          <rPr>
            <b/>
            <sz val="12"/>
            <color indexed="81"/>
            <rFont val="Tahoma"/>
            <family val="2"/>
          </rPr>
          <t>.
Aparece Automaticamente cuando se registra el Factor</t>
        </r>
      </text>
    </comment>
    <comment ref="L1928" authorId="0" shapeId="0" xr:uid="{00000000-0006-0000-0100-000047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33" authorId="0" shapeId="0" xr:uid="{00000000-0006-0000-0100-000048030000}">
      <text>
        <r>
          <rPr>
            <b/>
            <sz val="12"/>
            <color indexed="16"/>
            <rFont val="Tahoma"/>
            <family val="2"/>
          </rPr>
          <t>NO se debe capturar</t>
        </r>
        <r>
          <rPr>
            <b/>
            <sz val="12"/>
            <color indexed="81"/>
            <rFont val="Tahoma"/>
            <family val="2"/>
          </rPr>
          <t>.
Aparece Automaticamente cuando se registra el Factor</t>
        </r>
      </text>
    </comment>
    <comment ref="L1933" authorId="0" shapeId="0" xr:uid="{00000000-0006-0000-0100-000049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38" authorId="0" shapeId="0" xr:uid="{00000000-0006-0000-0100-00004A030000}">
      <text>
        <r>
          <rPr>
            <b/>
            <sz val="12"/>
            <color indexed="16"/>
            <rFont val="Tahoma"/>
            <family val="2"/>
          </rPr>
          <t>NO se debe capturar</t>
        </r>
        <r>
          <rPr>
            <b/>
            <sz val="12"/>
            <color indexed="81"/>
            <rFont val="Tahoma"/>
            <family val="2"/>
          </rPr>
          <t>.
Aparece Automaticamente cuando se registra el Factor</t>
        </r>
      </text>
    </comment>
    <comment ref="L1938" authorId="0" shapeId="0" xr:uid="{00000000-0006-0000-0100-00004B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3" authorId="0" shapeId="0" xr:uid="{00000000-0006-0000-0100-00004C030000}">
      <text>
        <r>
          <rPr>
            <b/>
            <sz val="12"/>
            <color indexed="16"/>
            <rFont val="Tahoma"/>
            <family val="2"/>
          </rPr>
          <t>NO se debe capturar</t>
        </r>
        <r>
          <rPr>
            <b/>
            <sz val="12"/>
            <color indexed="81"/>
            <rFont val="Tahoma"/>
            <family val="2"/>
          </rPr>
          <t>.
Aparece Automaticamente cuando se registra el Factor</t>
        </r>
      </text>
    </comment>
    <comment ref="L1943" authorId="0" shapeId="0" xr:uid="{00000000-0006-0000-0100-00004D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8" authorId="0" shapeId="0" xr:uid="{00000000-0006-0000-0100-00004E030000}">
      <text>
        <r>
          <rPr>
            <b/>
            <sz val="12"/>
            <color indexed="16"/>
            <rFont val="Tahoma"/>
            <family val="2"/>
          </rPr>
          <t>NO se debe capturar</t>
        </r>
        <r>
          <rPr>
            <b/>
            <sz val="12"/>
            <color indexed="81"/>
            <rFont val="Tahoma"/>
            <family val="2"/>
          </rPr>
          <t>.
Aparece Automaticamente cuando se registra el Factor</t>
        </r>
      </text>
    </comment>
    <comment ref="L1948" authorId="0" shapeId="0" xr:uid="{00000000-0006-0000-0100-00004F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953" authorId="0" shapeId="0" xr:uid="{00000000-0006-0000-0100-000050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953" authorId="0" shapeId="0" xr:uid="{00000000-0006-0000-0100-000051030000}">
      <text>
        <r>
          <rPr>
            <b/>
            <sz val="12"/>
            <color indexed="16"/>
            <rFont val="Tahoma"/>
            <family val="2"/>
          </rPr>
          <t>NO se debe capturar</t>
        </r>
        <r>
          <rPr>
            <b/>
            <sz val="12"/>
            <color indexed="81"/>
            <rFont val="Tahoma"/>
            <family val="2"/>
          </rPr>
          <t>.
Aparece Automaticamente cuando se registra el Factor</t>
        </r>
      </text>
    </comment>
    <comment ref="L1953" authorId="0" shapeId="0" xr:uid="{00000000-0006-0000-0100-000052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58" authorId="0" shapeId="0" xr:uid="{00000000-0006-0000-0100-000053030000}">
      <text>
        <r>
          <rPr>
            <b/>
            <sz val="12"/>
            <color indexed="16"/>
            <rFont val="Tahoma"/>
            <family val="2"/>
          </rPr>
          <t>NO se debe capturar</t>
        </r>
        <r>
          <rPr>
            <b/>
            <sz val="12"/>
            <color indexed="81"/>
            <rFont val="Tahoma"/>
            <family val="2"/>
          </rPr>
          <t>.
Aparece Automaticamente cuando se registra el Factor</t>
        </r>
      </text>
    </comment>
    <comment ref="L1958" authorId="0" shapeId="0" xr:uid="{00000000-0006-0000-0100-000054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63" authorId="0" shapeId="0" xr:uid="{00000000-0006-0000-0100-000055030000}">
      <text>
        <r>
          <rPr>
            <b/>
            <sz val="12"/>
            <color indexed="16"/>
            <rFont val="Tahoma"/>
            <family val="2"/>
          </rPr>
          <t>NO se debe capturar</t>
        </r>
        <r>
          <rPr>
            <b/>
            <sz val="12"/>
            <color indexed="81"/>
            <rFont val="Tahoma"/>
            <family val="2"/>
          </rPr>
          <t>.
Aparece Automaticamente cuando se registra el Factor</t>
        </r>
      </text>
    </comment>
    <comment ref="L1963" authorId="0" shapeId="0" xr:uid="{00000000-0006-0000-0100-000056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68" authorId="0" shapeId="0" xr:uid="{00000000-0006-0000-0100-000057030000}">
      <text>
        <r>
          <rPr>
            <b/>
            <sz val="12"/>
            <color indexed="16"/>
            <rFont val="Tahoma"/>
            <family val="2"/>
          </rPr>
          <t>NO se debe capturar</t>
        </r>
        <r>
          <rPr>
            <b/>
            <sz val="12"/>
            <color indexed="81"/>
            <rFont val="Tahoma"/>
            <family val="2"/>
          </rPr>
          <t>.
Aparece Automaticamente cuando se registra el Factor</t>
        </r>
      </text>
    </comment>
    <comment ref="L1968" authorId="0" shapeId="0" xr:uid="{00000000-0006-0000-0100-000058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73" authorId="0" shapeId="0" xr:uid="{00000000-0006-0000-0100-000059030000}">
      <text>
        <r>
          <rPr>
            <b/>
            <sz val="12"/>
            <color indexed="16"/>
            <rFont val="Tahoma"/>
            <family val="2"/>
          </rPr>
          <t>NO se debe capturar</t>
        </r>
        <r>
          <rPr>
            <b/>
            <sz val="12"/>
            <color indexed="81"/>
            <rFont val="Tahoma"/>
            <family val="2"/>
          </rPr>
          <t>.
Aparece Automaticamente cuando se registra el Factor</t>
        </r>
      </text>
    </comment>
    <comment ref="L1973" authorId="0" shapeId="0" xr:uid="{00000000-0006-0000-0100-00005A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978" authorId="0" shapeId="0" xr:uid="{00000000-0006-0000-0100-00005B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978" authorId="0" shapeId="0" xr:uid="{00000000-0006-0000-0100-00005C030000}">
      <text>
        <r>
          <rPr>
            <b/>
            <sz val="12"/>
            <color indexed="16"/>
            <rFont val="Tahoma"/>
            <family val="2"/>
          </rPr>
          <t>NO se debe capturar</t>
        </r>
        <r>
          <rPr>
            <b/>
            <sz val="12"/>
            <color indexed="81"/>
            <rFont val="Tahoma"/>
            <family val="2"/>
          </rPr>
          <t>.
Aparece Automaticamente cuando se registra el Factor</t>
        </r>
      </text>
    </comment>
    <comment ref="L1978" authorId="0" shapeId="0" xr:uid="{00000000-0006-0000-0100-00005D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83" authorId="0" shapeId="0" xr:uid="{00000000-0006-0000-0100-00005E030000}">
      <text>
        <r>
          <rPr>
            <b/>
            <sz val="12"/>
            <color indexed="16"/>
            <rFont val="Tahoma"/>
            <family val="2"/>
          </rPr>
          <t>NO se debe capturar</t>
        </r>
        <r>
          <rPr>
            <b/>
            <sz val="12"/>
            <color indexed="81"/>
            <rFont val="Tahoma"/>
            <family val="2"/>
          </rPr>
          <t>.
Aparece Automaticamente cuando se registra el Factor</t>
        </r>
      </text>
    </comment>
    <comment ref="L1983" authorId="0" shapeId="0" xr:uid="{00000000-0006-0000-0100-00005F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88" authorId="0" shapeId="0" xr:uid="{00000000-0006-0000-0100-000060030000}">
      <text>
        <r>
          <rPr>
            <b/>
            <sz val="12"/>
            <color indexed="16"/>
            <rFont val="Tahoma"/>
            <family val="2"/>
          </rPr>
          <t>NO se debe capturar</t>
        </r>
        <r>
          <rPr>
            <b/>
            <sz val="12"/>
            <color indexed="81"/>
            <rFont val="Tahoma"/>
            <family val="2"/>
          </rPr>
          <t>.
Aparece Automaticamente cuando se registra el Factor</t>
        </r>
      </text>
    </comment>
    <comment ref="L1988" authorId="0" shapeId="0" xr:uid="{00000000-0006-0000-0100-000061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3" authorId="0" shapeId="0" xr:uid="{00000000-0006-0000-0100-000062030000}">
      <text>
        <r>
          <rPr>
            <b/>
            <sz val="12"/>
            <color indexed="16"/>
            <rFont val="Tahoma"/>
            <family val="2"/>
          </rPr>
          <t>NO se debe capturar</t>
        </r>
        <r>
          <rPr>
            <b/>
            <sz val="12"/>
            <color indexed="81"/>
            <rFont val="Tahoma"/>
            <family val="2"/>
          </rPr>
          <t>.
Aparece Automaticamente cuando se registra el Factor</t>
        </r>
      </text>
    </comment>
    <comment ref="L1993" authorId="0" shapeId="0" xr:uid="{00000000-0006-0000-0100-000063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8" authorId="0" shapeId="0" xr:uid="{00000000-0006-0000-0100-000064030000}">
      <text>
        <r>
          <rPr>
            <b/>
            <sz val="12"/>
            <color indexed="16"/>
            <rFont val="Tahoma"/>
            <family val="2"/>
          </rPr>
          <t>NO se debe capturar</t>
        </r>
        <r>
          <rPr>
            <b/>
            <sz val="12"/>
            <color indexed="81"/>
            <rFont val="Tahoma"/>
            <family val="2"/>
          </rPr>
          <t>.
Aparece Automaticamente cuando se registra el Factor</t>
        </r>
      </text>
    </comment>
    <comment ref="L1998" authorId="0" shapeId="0" xr:uid="{00000000-0006-0000-0100-000065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03" authorId="0" shapeId="0" xr:uid="{00000000-0006-0000-0100-00006603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03" authorId="0" shapeId="0" xr:uid="{00000000-0006-0000-0100-000067030000}">
      <text>
        <r>
          <rPr>
            <b/>
            <sz val="12"/>
            <color indexed="16"/>
            <rFont val="Tahoma"/>
            <family val="2"/>
          </rPr>
          <t>NO se debe capturar</t>
        </r>
        <r>
          <rPr>
            <b/>
            <sz val="12"/>
            <color indexed="81"/>
            <rFont val="Tahoma"/>
            <family val="2"/>
          </rPr>
          <t>.
Aparece Automaticamente cuando se registra el Factor</t>
        </r>
      </text>
    </comment>
    <comment ref="L2003" authorId="0" shapeId="0" xr:uid="{00000000-0006-0000-0100-000068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08" authorId="0" shapeId="0" xr:uid="{00000000-0006-0000-0100-000069030000}">
      <text>
        <r>
          <rPr>
            <b/>
            <sz val="12"/>
            <color indexed="16"/>
            <rFont val="Tahoma"/>
            <family val="2"/>
          </rPr>
          <t>NO se debe capturar</t>
        </r>
        <r>
          <rPr>
            <b/>
            <sz val="12"/>
            <color indexed="81"/>
            <rFont val="Tahoma"/>
            <family val="2"/>
          </rPr>
          <t>.
Aparece Automaticamente cuando se registra el Factor</t>
        </r>
      </text>
    </comment>
    <comment ref="L2008" authorId="0" shapeId="0" xr:uid="{00000000-0006-0000-0100-00006A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13" authorId="0" shapeId="0" xr:uid="{00000000-0006-0000-0100-00006B030000}">
      <text>
        <r>
          <rPr>
            <b/>
            <sz val="12"/>
            <color indexed="16"/>
            <rFont val="Tahoma"/>
            <family val="2"/>
          </rPr>
          <t>NO se debe capturar</t>
        </r>
        <r>
          <rPr>
            <b/>
            <sz val="12"/>
            <color indexed="81"/>
            <rFont val="Tahoma"/>
            <family val="2"/>
          </rPr>
          <t>.
Aparece Automaticamente cuando se registra el Factor</t>
        </r>
      </text>
    </comment>
    <comment ref="L2013" authorId="0" shapeId="0" xr:uid="{00000000-0006-0000-0100-00006C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18" authorId="0" shapeId="0" xr:uid="{00000000-0006-0000-0100-00006D030000}">
      <text>
        <r>
          <rPr>
            <b/>
            <sz val="12"/>
            <color indexed="16"/>
            <rFont val="Tahoma"/>
            <family val="2"/>
          </rPr>
          <t>NO se debe capturar</t>
        </r>
        <r>
          <rPr>
            <b/>
            <sz val="12"/>
            <color indexed="81"/>
            <rFont val="Tahoma"/>
            <family val="2"/>
          </rPr>
          <t>.
Aparece Automaticamente cuando se registra el Factor</t>
        </r>
      </text>
    </comment>
    <comment ref="L2018" authorId="0" shapeId="0" xr:uid="{00000000-0006-0000-0100-00006E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23" authorId="0" shapeId="0" xr:uid="{00000000-0006-0000-0100-00006F030000}">
      <text>
        <r>
          <rPr>
            <b/>
            <sz val="12"/>
            <color indexed="16"/>
            <rFont val="Tahoma"/>
            <family val="2"/>
          </rPr>
          <t>NO se debe capturar</t>
        </r>
        <r>
          <rPr>
            <b/>
            <sz val="12"/>
            <color indexed="81"/>
            <rFont val="Tahoma"/>
            <family val="2"/>
          </rPr>
          <t>.
Aparece Automaticamente cuando se registra el Factor</t>
        </r>
      </text>
    </comment>
    <comment ref="L2023" authorId="0" shapeId="0" xr:uid="{00000000-0006-0000-0100-00007003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Contreras Martin, Francisco Javier</author>
  </authors>
  <commentList>
    <comment ref="A13" authorId="0" shapeId="0" xr:uid="{00000000-0006-0000-0300-00000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3" authorId="0" shapeId="0" xr:uid="{00000000-0006-0000-0300-00000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3" authorId="0" shapeId="0" xr:uid="{00000000-0006-0000-0300-00000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3" authorId="0" shapeId="0" xr:uid="{00000000-0006-0000-0300-00000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3" authorId="0" shapeId="0" xr:uid="{00000000-0006-0000-0300-00000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3" authorId="0" shapeId="0" xr:uid="{00000000-0006-0000-0300-00000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 authorId="0" shapeId="0" xr:uid="{00000000-0006-0000-0300-00000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 authorId="0" shapeId="0" xr:uid="{00000000-0006-0000-0300-00000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 authorId="0" shapeId="0" xr:uid="{00000000-0006-0000-0300-00000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 authorId="0" shapeId="0" xr:uid="{00000000-0006-0000-0300-00000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 authorId="0" shapeId="0" xr:uid="{00000000-0006-0000-0300-00000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 authorId="0" shapeId="0" xr:uid="{00000000-0006-0000-0300-00000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 authorId="0" shapeId="0" xr:uid="{00000000-0006-0000-0300-00000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 authorId="0" shapeId="0" xr:uid="{00000000-0006-0000-0300-00000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 authorId="0" shapeId="0" xr:uid="{00000000-0006-0000-0300-00000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 authorId="0" shapeId="0" xr:uid="{00000000-0006-0000-0300-00001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 authorId="0" shapeId="0" xr:uid="{00000000-0006-0000-0300-00001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 authorId="0" shapeId="0" xr:uid="{00000000-0006-0000-0300-00001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 authorId="0" shapeId="0" xr:uid="{00000000-0006-0000-0300-00001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 authorId="0" shapeId="0" xr:uid="{00000000-0006-0000-0300-00001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 authorId="0" shapeId="0" xr:uid="{00000000-0006-0000-0300-00001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8" authorId="0" shapeId="0" xr:uid="{00000000-0006-0000-0300-00001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8" authorId="0" shapeId="0" xr:uid="{00000000-0006-0000-0300-00001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8" authorId="0" shapeId="0" xr:uid="{00000000-0006-0000-0300-00001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8" authorId="0" shapeId="0" xr:uid="{00000000-0006-0000-0300-00001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8" authorId="0" shapeId="0" xr:uid="{00000000-0006-0000-0300-00001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8" authorId="0" shapeId="0" xr:uid="{00000000-0006-0000-0300-00001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 authorId="0" shapeId="0" xr:uid="{00000000-0006-0000-0300-00001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 authorId="0" shapeId="0" xr:uid="{00000000-0006-0000-0300-00001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 authorId="0" shapeId="0" xr:uid="{00000000-0006-0000-0300-00001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 authorId="0" shapeId="0" xr:uid="{00000000-0006-0000-0300-00001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 authorId="0" shapeId="0" xr:uid="{00000000-0006-0000-0300-00002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 authorId="0" shapeId="0" xr:uid="{00000000-0006-0000-0300-00002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 authorId="0" shapeId="0" xr:uid="{00000000-0006-0000-0300-00002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 authorId="0" shapeId="0" xr:uid="{00000000-0006-0000-0300-00002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 authorId="0" shapeId="0" xr:uid="{00000000-0006-0000-0300-00002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 authorId="0" shapeId="0" xr:uid="{00000000-0006-0000-0300-00002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 authorId="0" shapeId="0" xr:uid="{00000000-0006-0000-0300-00002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 authorId="0" shapeId="0" xr:uid="{00000000-0006-0000-0300-00002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 authorId="0" shapeId="0" xr:uid="{00000000-0006-0000-0300-00002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 authorId="0" shapeId="0" xr:uid="{00000000-0006-0000-0300-00002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 authorId="0" shapeId="0" xr:uid="{00000000-0006-0000-0300-00002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3" authorId="0" shapeId="0" xr:uid="{00000000-0006-0000-0300-00002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3" authorId="0" shapeId="0" xr:uid="{00000000-0006-0000-0300-00002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3" authorId="0" shapeId="0" xr:uid="{00000000-0006-0000-0300-00002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3" authorId="0" shapeId="0" xr:uid="{00000000-0006-0000-0300-00002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3" authorId="0" shapeId="0" xr:uid="{00000000-0006-0000-0300-00002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3" authorId="0" shapeId="0" xr:uid="{00000000-0006-0000-0300-00003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 authorId="0" shapeId="0" xr:uid="{00000000-0006-0000-0300-00003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 authorId="0" shapeId="0" xr:uid="{00000000-0006-0000-0300-00003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 authorId="0" shapeId="0" xr:uid="{00000000-0006-0000-0300-00003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 authorId="0" shapeId="0" xr:uid="{00000000-0006-0000-0300-00003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 authorId="0" shapeId="0" xr:uid="{00000000-0006-0000-0300-00003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 authorId="0" shapeId="0" xr:uid="{00000000-0006-0000-0300-00003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 authorId="0" shapeId="0" xr:uid="{00000000-0006-0000-0300-00003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 authorId="0" shapeId="0" xr:uid="{00000000-0006-0000-0300-00003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 authorId="0" shapeId="0" xr:uid="{00000000-0006-0000-0300-00003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 authorId="0" shapeId="0" xr:uid="{00000000-0006-0000-0300-00003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 authorId="0" shapeId="0" xr:uid="{00000000-0006-0000-0300-00003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 authorId="0" shapeId="0" xr:uid="{00000000-0006-0000-0300-00003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 authorId="0" shapeId="0" xr:uid="{00000000-0006-0000-0300-00003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 authorId="0" shapeId="0" xr:uid="{00000000-0006-0000-0300-00003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 authorId="0" shapeId="0" xr:uid="{00000000-0006-0000-0300-00003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8" authorId="0" shapeId="0" xr:uid="{00000000-0006-0000-0300-00004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8" authorId="0" shapeId="0" xr:uid="{00000000-0006-0000-0300-00004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8" authorId="0" shapeId="0" xr:uid="{00000000-0006-0000-0300-00004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8" authorId="0" shapeId="0" xr:uid="{00000000-0006-0000-0300-00004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8" authorId="0" shapeId="0" xr:uid="{00000000-0006-0000-0300-00004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8" authorId="0" shapeId="0" xr:uid="{00000000-0006-0000-0300-00004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 authorId="0" shapeId="0" xr:uid="{00000000-0006-0000-0300-00004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 authorId="0" shapeId="0" xr:uid="{00000000-0006-0000-0300-00004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 authorId="0" shapeId="0" xr:uid="{00000000-0006-0000-0300-00004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 authorId="0" shapeId="0" xr:uid="{00000000-0006-0000-0300-00004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 authorId="0" shapeId="0" xr:uid="{00000000-0006-0000-0300-00004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 authorId="0" shapeId="0" xr:uid="{00000000-0006-0000-0300-00004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 authorId="0" shapeId="0" xr:uid="{00000000-0006-0000-0300-00004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 authorId="0" shapeId="0" xr:uid="{00000000-0006-0000-0300-00004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 authorId="0" shapeId="0" xr:uid="{00000000-0006-0000-0300-00004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 authorId="0" shapeId="0" xr:uid="{00000000-0006-0000-0300-00004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 authorId="0" shapeId="0" xr:uid="{00000000-0006-0000-0300-00005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 authorId="0" shapeId="0" xr:uid="{00000000-0006-0000-0300-00005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 authorId="0" shapeId="0" xr:uid="{00000000-0006-0000-0300-00005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 authorId="0" shapeId="0" xr:uid="{00000000-0006-0000-0300-00005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 authorId="0" shapeId="0" xr:uid="{00000000-0006-0000-0300-00005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3" authorId="0" shapeId="0" xr:uid="{00000000-0006-0000-0300-00005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3" authorId="0" shapeId="0" xr:uid="{00000000-0006-0000-0300-00005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3" authorId="0" shapeId="0" xr:uid="{00000000-0006-0000-0300-00005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3" authorId="0" shapeId="0" xr:uid="{00000000-0006-0000-0300-00005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3" authorId="0" shapeId="0" xr:uid="{00000000-0006-0000-0300-00005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3" authorId="0" shapeId="0" xr:uid="{00000000-0006-0000-0300-00005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 authorId="0" shapeId="0" xr:uid="{00000000-0006-0000-0300-00005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 authorId="0" shapeId="0" xr:uid="{00000000-0006-0000-0300-00005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 authorId="0" shapeId="0" xr:uid="{00000000-0006-0000-0300-00005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 authorId="0" shapeId="0" xr:uid="{00000000-0006-0000-0300-00005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 authorId="0" shapeId="0" xr:uid="{00000000-0006-0000-0300-00005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 authorId="0" shapeId="0" xr:uid="{00000000-0006-0000-0300-00006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 authorId="0" shapeId="0" xr:uid="{00000000-0006-0000-0300-00006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 authorId="0" shapeId="0" xr:uid="{00000000-0006-0000-0300-00006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 authorId="0" shapeId="0" xr:uid="{00000000-0006-0000-0300-00006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 authorId="0" shapeId="0" xr:uid="{00000000-0006-0000-0300-00006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 authorId="0" shapeId="0" xr:uid="{00000000-0006-0000-0300-00006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 authorId="0" shapeId="0" xr:uid="{00000000-0006-0000-0300-00006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 authorId="0" shapeId="0" xr:uid="{00000000-0006-0000-0300-00006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 authorId="0" shapeId="0" xr:uid="{00000000-0006-0000-0300-00006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 authorId="0" shapeId="0" xr:uid="{00000000-0006-0000-0300-00006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8" authorId="0" shapeId="0" xr:uid="{00000000-0006-0000-0300-00006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8" authorId="0" shapeId="0" xr:uid="{00000000-0006-0000-0300-00006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8" authorId="0" shapeId="0" xr:uid="{00000000-0006-0000-0300-00006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8" authorId="0" shapeId="0" xr:uid="{00000000-0006-0000-0300-00006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8" authorId="0" shapeId="0" xr:uid="{00000000-0006-0000-0300-00006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8" authorId="0" shapeId="0" xr:uid="{00000000-0006-0000-0300-00006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 authorId="0" shapeId="0" xr:uid="{00000000-0006-0000-0300-00007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 authorId="0" shapeId="0" xr:uid="{00000000-0006-0000-0300-00007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 authorId="0" shapeId="0" xr:uid="{00000000-0006-0000-0300-00007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 authorId="0" shapeId="0" xr:uid="{00000000-0006-0000-0300-00007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 authorId="0" shapeId="0" xr:uid="{00000000-0006-0000-0300-00007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 authorId="0" shapeId="0" xr:uid="{00000000-0006-0000-0300-00007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 authorId="0" shapeId="0" xr:uid="{00000000-0006-0000-0300-00007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 authorId="0" shapeId="0" xr:uid="{00000000-0006-0000-0300-00007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 authorId="0" shapeId="0" xr:uid="{00000000-0006-0000-0300-00007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1" authorId="0" shapeId="0" xr:uid="{00000000-0006-0000-0300-00007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1" authorId="0" shapeId="0" xr:uid="{00000000-0006-0000-0300-00007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1" authorId="0" shapeId="0" xr:uid="{00000000-0006-0000-0300-00007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2" authorId="0" shapeId="0" xr:uid="{00000000-0006-0000-0300-00007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2" authorId="0" shapeId="0" xr:uid="{00000000-0006-0000-0300-00007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2" authorId="0" shapeId="0" xr:uid="{00000000-0006-0000-0300-00007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43" authorId="0" shapeId="0" xr:uid="{00000000-0006-0000-0300-00007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43" authorId="0" shapeId="0" xr:uid="{00000000-0006-0000-0300-00008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43" authorId="0" shapeId="0" xr:uid="{00000000-0006-0000-0300-00008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43" authorId="0" shapeId="0" xr:uid="{00000000-0006-0000-0300-00008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43" authorId="0" shapeId="0" xr:uid="{00000000-0006-0000-0300-00008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43" authorId="0" shapeId="0" xr:uid="{00000000-0006-0000-0300-00008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3" authorId="0" shapeId="0" xr:uid="{00000000-0006-0000-0300-00008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3" authorId="0" shapeId="0" xr:uid="{00000000-0006-0000-0300-00008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3" authorId="0" shapeId="0" xr:uid="{00000000-0006-0000-0300-00008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4" authorId="0" shapeId="0" xr:uid="{00000000-0006-0000-0300-00008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4" authorId="0" shapeId="0" xr:uid="{00000000-0006-0000-0300-00008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4" authorId="0" shapeId="0" xr:uid="{00000000-0006-0000-0300-00008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5" authorId="0" shapeId="0" xr:uid="{00000000-0006-0000-0300-00008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5" authorId="0" shapeId="0" xr:uid="{00000000-0006-0000-0300-00008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5" authorId="0" shapeId="0" xr:uid="{00000000-0006-0000-0300-00008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6" authorId="0" shapeId="0" xr:uid="{00000000-0006-0000-0300-00008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6" authorId="0" shapeId="0" xr:uid="{00000000-0006-0000-0300-00008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6" authorId="0" shapeId="0" xr:uid="{00000000-0006-0000-0300-00009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7" authorId="0" shapeId="0" xr:uid="{00000000-0006-0000-0300-00009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7" authorId="0" shapeId="0" xr:uid="{00000000-0006-0000-0300-00009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7" authorId="0" shapeId="0" xr:uid="{00000000-0006-0000-0300-00009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48" authorId="0" shapeId="0" xr:uid="{00000000-0006-0000-0300-00009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48" authorId="0" shapeId="0" xr:uid="{00000000-0006-0000-0300-00009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48" authorId="0" shapeId="0" xr:uid="{00000000-0006-0000-0300-00009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48" authorId="0" shapeId="0" xr:uid="{00000000-0006-0000-0300-00009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48" authorId="0" shapeId="0" xr:uid="{00000000-0006-0000-0300-00009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48" authorId="0" shapeId="0" xr:uid="{00000000-0006-0000-0300-00009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8" authorId="0" shapeId="0" xr:uid="{00000000-0006-0000-0300-00009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8" authorId="0" shapeId="0" xr:uid="{00000000-0006-0000-0300-00009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8" authorId="0" shapeId="0" xr:uid="{00000000-0006-0000-0300-00009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9" authorId="0" shapeId="0" xr:uid="{00000000-0006-0000-0300-00009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9" authorId="0" shapeId="0" xr:uid="{00000000-0006-0000-0300-00009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9" authorId="0" shapeId="0" xr:uid="{00000000-0006-0000-0300-00009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0" authorId="0" shapeId="0" xr:uid="{00000000-0006-0000-0300-0000A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0" authorId="0" shapeId="0" xr:uid="{00000000-0006-0000-0300-0000A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0" authorId="0" shapeId="0" xr:uid="{00000000-0006-0000-0300-0000A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1" authorId="0" shapeId="0" xr:uid="{00000000-0006-0000-0300-0000A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1" authorId="0" shapeId="0" xr:uid="{00000000-0006-0000-0300-0000A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1" authorId="0" shapeId="0" xr:uid="{00000000-0006-0000-0300-0000A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2" authorId="0" shapeId="0" xr:uid="{00000000-0006-0000-0300-0000A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2" authorId="0" shapeId="0" xr:uid="{00000000-0006-0000-0300-0000A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2" authorId="0" shapeId="0" xr:uid="{00000000-0006-0000-0300-0000A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53" authorId="0" shapeId="0" xr:uid="{00000000-0006-0000-0300-0000A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53" authorId="0" shapeId="0" xr:uid="{00000000-0006-0000-0300-0000A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53" authorId="0" shapeId="0" xr:uid="{00000000-0006-0000-0300-0000A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53" authorId="0" shapeId="0" xr:uid="{00000000-0006-0000-0300-0000A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53" authorId="0" shapeId="0" xr:uid="{00000000-0006-0000-0300-0000A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53" authorId="0" shapeId="0" xr:uid="{00000000-0006-0000-0300-0000A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3" authorId="0" shapeId="0" xr:uid="{00000000-0006-0000-0300-0000A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3" authorId="0" shapeId="0" xr:uid="{00000000-0006-0000-0300-0000B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3" authorId="0" shapeId="0" xr:uid="{00000000-0006-0000-0300-0000B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4" authorId="0" shapeId="0" xr:uid="{00000000-0006-0000-0300-0000B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4" authorId="0" shapeId="0" xr:uid="{00000000-0006-0000-0300-0000B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4" authorId="0" shapeId="0" xr:uid="{00000000-0006-0000-0300-0000B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5" authorId="0" shapeId="0" xr:uid="{00000000-0006-0000-0300-0000B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5" authorId="0" shapeId="0" xr:uid="{00000000-0006-0000-0300-0000B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5" authorId="0" shapeId="0" xr:uid="{00000000-0006-0000-0300-0000B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6" authorId="0" shapeId="0" xr:uid="{00000000-0006-0000-0300-0000B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6" authorId="0" shapeId="0" xr:uid="{00000000-0006-0000-0300-0000B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6" authorId="0" shapeId="0" xr:uid="{00000000-0006-0000-0300-0000B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7" authorId="0" shapeId="0" xr:uid="{00000000-0006-0000-0300-0000B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7" authorId="0" shapeId="0" xr:uid="{00000000-0006-0000-0300-0000B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7" authorId="0" shapeId="0" xr:uid="{00000000-0006-0000-0300-0000B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58" authorId="0" shapeId="0" xr:uid="{00000000-0006-0000-0300-0000B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58" authorId="0" shapeId="0" xr:uid="{00000000-0006-0000-0300-0000B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58" authorId="0" shapeId="0" xr:uid="{00000000-0006-0000-0300-0000C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58" authorId="0" shapeId="0" xr:uid="{00000000-0006-0000-0300-0000C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58" authorId="0" shapeId="0" xr:uid="{00000000-0006-0000-0300-0000C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58" authorId="0" shapeId="0" xr:uid="{00000000-0006-0000-0300-0000C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8" authorId="0" shapeId="0" xr:uid="{00000000-0006-0000-0300-0000C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8" authorId="0" shapeId="0" xr:uid="{00000000-0006-0000-0300-0000C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8" authorId="0" shapeId="0" xr:uid="{00000000-0006-0000-0300-0000C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9" authorId="0" shapeId="0" xr:uid="{00000000-0006-0000-0300-0000C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9" authorId="0" shapeId="0" xr:uid="{00000000-0006-0000-0300-0000C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9" authorId="0" shapeId="0" xr:uid="{00000000-0006-0000-0300-0000C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0" authorId="0" shapeId="0" xr:uid="{00000000-0006-0000-0300-0000C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0" authorId="0" shapeId="0" xr:uid="{00000000-0006-0000-0300-0000C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0" authorId="0" shapeId="0" xr:uid="{00000000-0006-0000-0300-0000C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1" authorId="0" shapeId="0" xr:uid="{00000000-0006-0000-0300-0000C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1" authorId="0" shapeId="0" xr:uid="{00000000-0006-0000-0300-0000C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1" authorId="0" shapeId="0" xr:uid="{00000000-0006-0000-0300-0000C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2" authorId="0" shapeId="0" xr:uid="{00000000-0006-0000-0300-0000D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2" authorId="0" shapeId="0" xr:uid="{00000000-0006-0000-0300-0000D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2" authorId="0" shapeId="0" xr:uid="{00000000-0006-0000-0300-0000D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63" authorId="0" shapeId="0" xr:uid="{00000000-0006-0000-0300-0000D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63" authorId="0" shapeId="0" xr:uid="{00000000-0006-0000-0300-0000D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63" authorId="0" shapeId="0" xr:uid="{00000000-0006-0000-0300-0000D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63" authorId="0" shapeId="0" xr:uid="{00000000-0006-0000-0300-0000D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63" authorId="0" shapeId="0" xr:uid="{00000000-0006-0000-0300-0000D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63" authorId="0" shapeId="0" xr:uid="{00000000-0006-0000-0300-0000D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3" authorId="0" shapeId="0" xr:uid="{00000000-0006-0000-0300-0000D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3" authorId="0" shapeId="0" xr:uid="{00000000-0006-0000-0300-0000D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3" authorId="0" shapeId="0" xr:uid="{00000000-0006-0000-0300-0000D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4" authorId="0" shapeId="0" xr:uid="{00000000-0006-0000-0300-0000D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4" authorId="0" shapeId="0" xr:uid="{00000000-0006-0000-0300-0000D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4" authorId="0" shapeId="0" xr:uid="{00000000-0006-0000-0300-0000D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5" authorId="0" shapeId="0" xr:uid="{00000000-0006-0000-0300-0000D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5" authorId="0" shapeId="0" xr:uid="{00000000-0006-0000-0300-0000E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5" authorId="0" shapeId="0" xr:uid="{00000000-0006-0000-0300-0000E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6" authorId="0" shapeId="0" xr:uid="{00000000-0006-0000-0300-0000E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6" authorId="0" shapeId="0" xr:uid="{00000000-0006-0000-0300-0000E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6" authorId="0" shapeId="0" xr:uid="{00000000-0006-0000-0300-0000E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7" authorId="0" shapeId="0" xr:uid="{00000000-0006-0000-0300-0000E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7" authorId="0" shapeId="0" xr:uid="{00000000-0006-0000-0300-0000E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7" authorId="0" shapeId="0" xr:uid="{00000000-0006-0000-0300-0000E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68" authorId="0" shapeId="0" xr:uid="{00000000-0006-0000-0300-0000E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68" authorId="0" shapeId="0" xr:uid="{00000000-0006-0000-0300-0000E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68" authorId="0" shapeId="0" xr:uid="{00000000-0006-0000-0300-0000E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68" authorId="0" shapeId="0" xr:uid="{00000000-0006-0000-0300-0000E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68" authorId="0" shapeId="0" xr:uid="{00000000-0006-0000-0300-0000E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68" authorId="0" shapeId="0" xr:uid="{00000000-0006-0000-0300-0000E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8" authorId="0" shapeId="0" xr:uid="{00000000-0006-0000-0300-0000E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8" authorId="0" shapeId="0" xr:uid="{00000000-0006-0000-0300-0000E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8" authorId="0" shapeId="0" xr:uid="{00000000-0006-0000-0300-0000F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9" authorId="0" shapeId="0" xr:uid="{00000000-0006-0000-0300-0000F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9" authorId="0" shapeId="0" xr:uid="{00000000-0006-0000-0300-0000F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9" authorId="0" shapeId="0" xr:uid="{00000000-0006-0000-0300-0000F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0" authorId="0" shapeId="0" xr:uid="{00000000-0006-0000-0300-0000F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0" authorId="0" shapeId="0" xr:uid="{00000000-0006-0000-0300-0000F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0" authorId="0" shapeId="0" xr:uid="{00000000-0006-0000-0300-0000F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1" authorId="0" shapeId="0" xr:uid="{00000000-0006-0000-0300-0000F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1" authorId="0" shapeId="0" xr:uid="{00000000-0006-0000-0300-0000F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1" authorId="0" shapeId="0" xr:uid="{00000000-0006-0000-0300-0000F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2" authorId="0" shapeId="0" xr:uid="{00000000-0006-0000-0300-0000F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2" authorId="0" shapeId="0" xr:uid="{00000000-0006-0000-0300-0000F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2" authorId="0" shapeId="0" xr:uid="{00000000-0006-0000-0300-0000F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73" authorId="0" shapeId="0" xr:uid="{00000000-0006-0000-0300-0000F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73" authorId="0" shapeId="0" xr:uid="{00000000-0006-0000-0300-0000F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73" authorId="0" shapeId="0" xr:uid="{00000000-0006-0000-0300-0000F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73" authorId="0" shapeId="0" xr:uid="{00000000-0006-0000-0300-00000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73" authorId="0" shapeId="0" xr:uid="{00000000-0006-0000-0300-00000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73" authorId="0" shapeId="0" xr:uid="{00000000-0006-0000-0300-00000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3" authorId="0" shapeId="0" xr:uid="{00000000-0006-0000-0300-00000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3" authorId="0" shapeId="0" xr:uid="{00000000-0006-0000-0300-00000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3" authorId="0" shapeId="0" xr:uid="{00000000-0006-0000-0300-00000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4" authorId="0" shapeId="0" xr:uid="{00000000-0006-0000-0300-00000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4" authorId="0" shapeId="0" xr:uid="{00000000-0006-0000-0300-00000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4" authorId="0" shapeId="0" xr:uid="{00000000-0006-0000-0300-00000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5" authorId="0" shapeId="0" xr:uid="{00000000-0006-0000-0300-00000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5" authorId="0" shapeId="0" xr:uid="{00000000-0006-0000-0300-00000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5" authorId="0" shapeId="0" xr:uid="{00000000-0006-0000-0300-00000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6" authorId="0" shapeId="0" xr:uid="{00000000-0006-0000-0300-00000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6" authorId="0" shapeId="0" xr:uid="{00000000-0006-0000-0300-00000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6" authorId="0" shapeId="0" xr:uid="{00000000-0006-0000-0300-00000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7" authorId="0" shapeId="0" xr:uid="{00000000-0006-0000-0300-00000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7" authorId="0" shapeId="0" xr:uid="{00000000-0006-0000-0300-00001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7" authorId="0" shapeId="0" xr:uid="{00000000-0006-0000-0300-00001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78" authorId="0" shapeId="0" xr:uid="{00000000-0006-0000-0300-00001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78" authorId="0" shapeId="0" xr:uid="{00000000-0006-0000-0300-00001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78" authorId="0" shapeId="0" xr:uid="{00000000-0006-0000-0300-00001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78" authorId="0" shapeId="0" xr:uid="{00000000-0006-0000-0300-00001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78" authorId="0" shapeId="0" xr:uid="{00000000-0006-0000-0300-00001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78" authorId="0" shapeId="0" xr:uid="{00000000-0006-0000-0300-00001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8" authorId="0" shapeId="0" xr:uid="{00000000-0006-0000-0300-00001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8" authorId="0" shapeId="0" xr:uid="{00000000-0006-0000-0300-00001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8" authorId="0" shapeId="0" xr:uid="{00000000-0006-0000-0300-00001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9" authorId="0" shapeId="0" xr:uid="{00000000-0006-0000-0300-00001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9" authorId="0" shapeId="0" xr:uid="{00000000-0006-0000-0300-00001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9" authorId="0" shapeId="0" xr:uid="{00000000-0006-0000-0300-00001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0" authorId="0" shapeId="0" xr:uid="{00000000-0006-0000-0300-00001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0" authorId="0" shapeId="0" xr:uid="{00000000-0006-0000-0300-00001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0" authorId="0" shapeId="0" xr:uid="{00000000-0006-0000-0300-00002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1" authorId="0" shapeId="0" xr:uid="{00000000-0006-0000-0300-00002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1" authorId="0" shapeId="0" xr:uid="{00000000-0006-0000-0300-00002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1" authorId="0" shapeId="0" xr:uid="{00000000-0006-0000-0300-00002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2" authorId="0" shapeId="0" xr:uid="{00000000-0006-0000-0300-00002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2" authorId="0" shapeId="0" xr:uid="{00000000-0006-0000-0300-00002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2" authorId="0" shapeId="0" xr:uid="{00000000-0006-0000-0300-00002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83" authorId="0" shapeId="0" xr:uid="{00000000-0006-0000-0300-00002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83" authorId="0" shapeId="0" xr:uid="{00000000-0006-0000-0300-00002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83" authorId="0" shapeId="0" xr:uid="{00000000-0006-0000-0300-00002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83" authorId="0" shapeId="0" xr:uid="{00000000-0006-0000-0300-00002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83" authorId="0" shapeId="0" xr:uid="{00000000-0006-0000-0300-00002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83" authorId="0" shapeId="0" xr:uid="{00000000-0006-0000-0300-00002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3" authorId="0" shapeId="0" xr:uid="{00000000-0006-0000-0300-00002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3" authorId="0" shapeId="0" xr:uid="{00000000-0006-0000-0300-00002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3" authorId="0" shapeId="0" xr:uid="{00000000-0006-0000-0300-00002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4" authorId="0" shapeId="0" xr:uid="{00000000-0006-0000-0300-00003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4" authorId="0" shapeId="0" xr:uid="{00000000-0006-0000-0300-00003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4" authorId="0" shapeId="0" xr:uid="{00000000-0006-0000-0300-00003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5" authorId="0" shapeId="0" xr:uid="{00000000-0006-0000-0300-00003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5" authorId="0" shapeId="0" xr:uid="{00000000-0006-0000-0300-00003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5" authorId="0" shapeId="0" xr:uid="{00000000-0006-0000-0300-00003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6" authorId="0" shapeId="0" xr:uid="{00000000-0006-0000-0300-00003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6" authorId="0" shapeId="0" xr:uid="{00000000-0006-0000-0300-00003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6" authorId="0" shapeId="0" xr:uid="{00000000-0006-0000-0300-00003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7" authorId="0" shapeId="0" xr:uid="{00000000-0006-0000-0300-00003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7" authorId="0" shapeId="0" xr:uid="{00000000-0006-0000-0300-00003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7" authorId="0" shapeId="0" xr:uid="{00000000-0006-0000-0300-00003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88" authorId="0" shapeId="0" xr:uid="{00000000-0006-0000-0300-00003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88" authorId="0" shapeId="0" xr:uid="{00000000-0006-0000-0300-00003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88" authorId="0" shapeId="0" xr:uid="{00000000-0006-0000-0300-00003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88" authorId="0" shapeId="0" xr:uid="{00000000-0006-0000-0300-00003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88" authorId="0" shapeId="0" xr:uid="{00000000-0006-0000-0300-00004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88" authorId="0" shapeId="0" xr:uid="{00000000-0006-0000-0300-00004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8" authorId="0" shapeId="0" xr:uid="{00000000-0006-0000-0300-00004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8" authorId="0" shapeId="0" xr:uid="{00000000-0006-0000-0300-00004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8" authorId="0" shapeId="0" xr:uid="{00000000-0006-0000-0300-00004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9" authorId="0" shapeId="0" xr:uid="{00000000-0006-0000-0300-00004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9" authorId="0" shapeId="0" xr:uid="{00000000-0006-0000-0300-00004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9" authorId="0" shapeId="0" xr:uid="{00000000-0006-0000-0300-00004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0" authorId="0" shapeId="0" xr:uid="{00000000-0006-0000-0300-00004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0" authorId="0" shapeId="0" xr:uid="{00000000-0006-0000-0300-00004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0" authorId="0" shapeId="0" xr:uid="{00000000-0006-0000-0300-00004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1" authorId="0" shapeId="0" xr:uid="{00000000-0006-0000-0300-00004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1" authorId="0" shapeId="0" xr:uid="{00000000-0006-0000-0300-00004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1" authorId="0" shapeId="0" xr:uid="{00000000-0006-0000-0300-00004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2" authorId="0" shapeId="0" xr:uid="{00000000-0006-0000-0300-00004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2" authorId="0" shapeId="0" xr:uid="{00000000-0006-0000-0300-00004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2" authorId="0" shapeId="0" xr:uid="{00000000-0006-0000-0300-00005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93" authorId="0" shapeId="0" xr:uid="{00000000-0006-0000-0300-00005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93" authorId="0" shapeId="0" xr:uid="{00000000-0006-0000-0300-00005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93" authorId="0" shapeId="0" xr:uid="{00000000-0006-0000-0300-00005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93" authorId="0" shapeId="0" xr:uid="{00000000-0006-0000-0300-00005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93" authorId="0" shapeId="0" xr:uid="{00000000-0006-0000-0300-00005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93" authorId="0" shapeId="0" xr:uid="{00000000-0006-0000-0300-00005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3" authorId="0" shapeId="0" xr:uid="{00000000-0006-0000-0300-00005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3" authorId="0" shapeId="0" xr:uid="{00000000-0006-0000-0300-00005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3" authorId="0" shapeId="0" xr:uid="{00000000-0006-0000-0300-00005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4" authorId="0" shapeId="0" xr:uid="{00000000-0006-0000-0300-00005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4" authorId="0" shapeId="0" xr:uid="{00000000-0006-0000-0300-00005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4" authorId="0" shapeId="0" xr:uid="{00000000-0006-0000-0300-00005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5" authorId="0" shapeId="0" xr:uid="{00000000-0006-0000-0300-00005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5" authorId="0" shapeId="0" xr:uid="{00000000-0006-0000-0300-00005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5" authorId="0" shapeId="0" xr:uid="{00000000-0006-0000-0300-00005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6" authorId="0" shapeId="0" xr:uid="{00000000-0006-0000-0300-00006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6" authorId="0" shapeId="0" xr:uid="{00000000-0006-0000-0300-00006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6" authorId="0" shapeId="0" xr:uid="{00000000-0006-0000-0300-00006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7" authorId="0" shapeId="0" xr:uid="{00000000-0006-0000-0300-00006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7" authorId="0" shapeId="0" xr:uid="{00000000-0006-0000-0300-00006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7" authorId="0" shapeId="0" xr:uid="{00000000-0006-0000-0300-00006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98" authorId="0" shapeId="0" xr:uid="{00000000-0006-0000-0300-00006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98" authorId="0" shapeId="0" xr:uid="{00000000-0006-0000-0300-00006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98" authorId="0" shapeId="0" xr:uid="{00000000-0006-0000-0300-00006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98" authorId="0" shapeId="0" xr:uid="{00000000-0006-0000-0300-00006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98" authorId="0" shapeId="0" xr:uid="{00000000-0006-0000-0300-00006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98" authorId="0" shapeId="0" xr:uid="{00000000-0006-0000-0300-00006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8" authorId="0" shapeId="0" xr:uid="{00000000-0006-0000-0300-00006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8" authorId="0" shapeId="0" xr:uid="{00000000-0006-0000-0300-00006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8" authorId="0" shapeId="0" xr:uid="{00000000-0006-0000-0300-00006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9" authorId="0" shapeId="0" xr:uid="{00000000-0006-0000-0300-00006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9" authorId="0" shapeId="0" xr:uid="{00000000-0006-0000-0300-00007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9" authorId="0" shapeId="0" xr:uid="{00000000-0006-0000-0300-00007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0" authorId="0" shapeId="0" xr:uid="{00000000-0006-0000-0300-00007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0" authorId="0" shapeId="0" xr:uid="{00000000-0006-0000-0300-00007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0" authorId="0" shapeId="0" xr:uid="{00000000-0006-0000-0300-00007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1" authorId="0" shapeId="0" xr:uid="{00000000-0006-0000-0300-00007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1" authorId="0" shapeId="0" xr:uid="{00000000-0006-0000-0300-00007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1" authorId="0" shapeId="0" xr:uid="{00000000-0006-0000-0300-00007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2" authorId="0" shapeId="0" xr:uid="{00000000-0006-0000-0300-00007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2" authorId="0" shapeId="0" xr:uid="{00000000-0006-0000-0300-00007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2" authorId="0" shapeId="0" xr:uid="{00000000-0006-0000-0300-00007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03" authorId="0" shapeId="0" xr:uid="{00000000-0006-0000-0300-00007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03" authorId="0" shapeId="0" xr:uid="{00000000-0006-0000-0300-00007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03" authorId="0" shapeId="0" xr:uid="{00000000-0006-0000-0300-00007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03" authorId="0" shapeId="0" xr:uid="{00000000-0006-0000-0300-00007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03" authorId="0" shapeId="0" xr:uid="{00000000-0006-0000-0300-00007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03" authorId="0" shapeId="0" xr:uid="{00000000-0006-0000-0300-00008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3" authorId="0" shapeId="0" xr:uid="{00000000-0006-0000-0300-00008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3" authorId="0" shapeId="0" xr:uid="{00000000-0006-0000-0300-00008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3" authorId="0" shapeId="0" xr:uid="{00000000-0006-0000-0300-00008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4" authorId="0" shapeId="0" xr:uid="{00000000-0006-0000-0300-00008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4" authorId="0" shapeId="0" xr:uid="{00000000-0006-0000-0300-00008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4" authorId="0" shapeId="0" xr:uid="{00000000-0006-0000-0300-00008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5" authorId="0" shapeId="0" xr:uid="{00000000-0006-0000-0300-00008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5" authorId="0" shapeId="0" xr:uid="{00000000-0006-0000-0300-00008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5" authorId="0" shapeId="0" xr:uid="{00000000-0006-0000-0300-00008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6" authorId="0" shapeId="0" xr:uid="{00000000-0006-0000-0300-00008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6" authorId="0" shapeId="0" xr:uid="{00000000-0006-0000-0300-00008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6" authorId="0" shapeId="0" xr:uid="{00000000-0006-0000-0300-00008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7" authorId="0" shapeId="0" xr:uid="{00000000-0006-0000-0300-00008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7" authorId="0" shapeId="0" xr:uid="{00000000-0006-0000-0300-00008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7" authorId="0" shapeId="0" xr:uid="{00000000-0006-0000-0300-00008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08" authorId="0" shapeId="0" xr:uid="{00000000-0006-0000-0300-00009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08" authorId="0" shapeId="0" xr:uid="{00000000-0006-0000-0300-00009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08" authorId="0" shapeId="0" xr:uid="{00000000-0006-0000-0300-00009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08" authorId="0" shapeId="0" xr:uid="{00000000-0006-0000-0300-00009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08" authorId="0" shapeId="0" xr:uid="{00000000-0006-0000-0300-00009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08" authorId="0" shapeId="0" xr:uid="{00000000-0006-0000-0300-00009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8" authorId="0" shapeId="0" xr:uid="{00000000-0006-0000-0300-00009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8" authorId="0" shapeId="0" xr:uid="{00000000-0006-0000-0300-00009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8" authorId="0" shapeId="0" xr:uid="{00000000-0006-0000-0300-00009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9" authorId="0" shapeId="0" xr:uid="{00000000-0006-0000-0300-00009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9" authorId="0" shapeId="0" xr:uid="{00000000-0006-0000-0300-00009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9" authorId="0" shapeId="0" xr:uid="{00000000-0006-0000-0300-00009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0" authorId="0" shapeId="0" xr:uid="{00000000-0006-0000-0300-00009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0" authorId="0" shapeId="0" xr:uid="{00000000-0006-0000-0300-00009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0" authorId="0" shapeId="0" xr:uid="{00000000-0006-0000-0300-00009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1" authorId="0" shapeId="0" xr:uid="{00000000-0006-0000-0300-00009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1" authorId="0" shapeId="0" xr:uid="{00000000-0006-0000-0300-0000A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1" authorId="0" shapeId="0" xr:uid="{00000000-0006-0000-0300-0000A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2" authorId="0" shapeId="0" xr:uid="{00000000-0006-0000-0300-0000A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2" authorId="0" shapeId="0" xr:uid="{00000000-0006-0000-0300-0000A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2" authorId="0" shapeId="0" xr:uid="{00000000-0006-0000-0300-0000A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13" authorId="0" shapeId="0" xr:uid="{00000000-0006-0000-0300-0000A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13" authorId="0" shapeId="0" xr:uid="{00000000-0006-0000-0300-0000A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13" authorId="0" shapeId="0" xr:uid="{00000000-0006-0000-0300-0000A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13" authorId="0" shapeId="0" xr:uid="{00000000-0006-0000-0300-0000A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13" authorId="0" shapeId="0" xr:uid="{00000000-0006-0000-0300-0000A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13" authorId="0" shapeId="0" xr:uid="{00000000-0006-0000-0300-0000A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3" authorId="0" shapeId="0" xr:uid="{00000000-0006-0000-0300-0000A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3" authorId="0" shapeId="0" xr:uid="{00000000-0006-0000-0300-0000A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3" authorId="0" shapeId="0" xr:uid="{00000000-0006-0000-0300-0000A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4" authorId="0" shapeId="0" xr:uid="{00000000-0006-0000-0300-0000A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4" authorId="0" shapeId="0" xr:uid="{00000000-0006-0000-0300-0000A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4" authorId="0" shapeId="0" xr:uid="{00000000-0006-0000-0300-0000B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5" authorId="0" shapeId="0" xr:uid="{00000000-0006-0000-0300-0000B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5" authorId="0" shapeId="0" xr:uid="{00000000-0006-0000-0300-0000B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5" authorId="0" shapeId="0" xr:uid="{00000000-0006-0000-0300-0000B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6" authorId="0" shapeId="0" xr:uid="{00000000-0006-0000-0300-0000B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6" authorId="0" shapeId="0" xr:uid="{00000000-0006-0000-0300-0000B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6" authorId="0" shapeId="0" xr:uid="{00000000-0006-0000-0300-0000B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7" authorId="0" shapeId="0" xr:uid="{00000000-0006-0000-0300-0000B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7" authorId="0" shapeId="0" xr:uid="{00000000-0006-0000-0300-0000B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7" authorId="0" shapeId="0" xr:uid="{00000000-0006-0000-0300-0000B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18" authorId="0" shapeId="0" xr:uid="{00000000-0006-0000-0300-0000B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18" authorId="0" shapeId="0" xr:uid="{00000000-0006-0000-0300-0000B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18" authorId="0" shapeId="0" xr:uid="{00000000-0006-0000-0300-0000B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18" authorId="0" shapeId="0" xr:uid="{00000000-0006-0000-0300-0000B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18" authorId="0" shapeId="0" xr:uid="{00000000-0006-0000-0300-0000B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18" authorId="0" shapeId="0" xr:uid="{00000000-0006-0000-0300-0000B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8" authorId="0" shapeId="0" xr:uid="{00000000-0006-0000-0300-0000C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8" authorId="0" shapeId="0" xr:uid="{00000000-0006-0000-0300-0000C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8" authorId="0" shapeId="0" xr:uid="{00000000-0006-0000-0300-0000C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9" authorId="0" shapeId="0" xr:uid="{00000000-0006-0000-0300-0000C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9" authorId="0" shapeId="0" xr:uid="{00000000-0006-0000-0300-0000C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9" authorId="0" shapeId="0" xr:uid="{00000000-0006-0000-0300-0000C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0" authorId="0" shapeId="0" xr:uid="{00000000-0006-0000-0300-0000C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0" authorId="0" shapeId="0" xr:uid="{00000000-0006-0000-0300-0000C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0" authorId="0" shapeId="0" xr:uid="{00000000-0006-0000-0300-0000C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1" authorId="0" shapeId="0" xr:uid="{00000000-0006-0000-0300-0000C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1" authorId="0" shapeId="0" xr:uid="{00000000-0006-0000-0300-0000C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1" authorId="0" shapeId="0" xr:uid="{00000000-0006-0000-0300-0000C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2" authorId="0" shapeId="0" xr:uid="{00000000-0006-0000-0300-0000C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2" authorId="0" shapeId="0" xr:uid="{00000000-0006-0000-0300-0000C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2" authorId="0" shapeId="0" xr:uid="{00000000-0006-0000-0300-0000C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23" authorId="0" shapeId="0" xr:uid="{00000000-0006-0000-0300-0000C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23" authorId="0" shapeId="0" xr:uid="{00000000-0006-0000-0300-0000D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23" authorId="0" shapeId="0" xr:uid="{00000000-0006-0000-0300-0000D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23" authorId="0" shapeId="0" xr:uid="{00000000-0006-0000-0300-0000D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23" authorId="0" shapeId="0" xr:uid="{00000000-0006-0000-0300-0000D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23" authorId="0" shapeId="0" xr:uid="{00000000-0006-0000-0300-0000D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3" authorId="0" shapeId="0" xr:uid="{00000000-0006-0000-0300-0000D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3" authorId="0" shapeId="0" xr:uid="{00000000-0006-0000-0300-0000D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3" authorId="0" shapeId="0" xr:uid="{00000000-0006-0000-0300-0000D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4" authorId="0" shapeId="0" xr:uid="{00000000-0006-0000-0300-0000D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4" authorId="0" shapeId="0" xr:uid="{00000000-0006-0000-0300-0000D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4" authorId="0" shapeId="0" xr:uid="{00000000-0006-0000-0300-0000D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5" authorId="0" shapeId="0" xr:uid="{00000000-0006-0000-0300-0000D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5" authorId="0" shapeId="0" xr:uid="{00000000-0006-0000-0300-0000D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5" authorId="0" shapeId="0" xr:uid="{00000000-0006-0000-0300-0000D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6" authorId="0" shapeId="0" xr:uid="{00000000-0006-0000-0300-0000D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6" authorId="0" shapeId="0" xr:uid="{00000000-0006-0000-0300-0000D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6" authorId="0" shapeId="0" xr:uid="{00000000-0006-0000-0300-0000E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7" authorId="0" shapeId="0" xr:uid="{00000000-0006-0000-0300-0000E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7" authorId="0" shapeId="0" xr:uid="{00000000-0006-0000-0300-0000E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7" authorId="0" shapeId="0" xr:uid="{00000000-0006-0000-0300-0000E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28" authorId="0" shapeId="0" xr:uid="{00000000-0006-0000-0300-0000E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28" authorId="0" shapeId="0" xr:uid="{00000000-0006-0000-0300-0000E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28" authorId="0" shapeId="0" xr:uid="{00000000-0006-0000-0300-0000E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28" authorId="0" shapeId="0" xr:uid="{00000000-0006-0000-0300-0000E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28" authorId="0" shapeId="0" xr:uid="{00000000-0006-0000-0300-0000E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28" authorId="0" shapeId="0" xr:uid="{00000000-0006-0000-0300-0000E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8" authorId="0" shapeId="0" xr:uid="{00000000-0006-0000-0300-0000E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8" authorId="0" shapeId="0" xr:uid="{00000000-0006-0000-0300-0000E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8" authorId="0" shapeId="0" xr:uid="{00000000-0006-0000-0300-0000E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29" authorId="0" shapeId="0" xr:uid="{00000000-0006-0000-0300-0000E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29" authorId="0" shapeId="0" xr:uid="{00000000-0006-0000-0300-0000E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29" authorId="0" shapeId="0" xr:uid="{00000000-0006-0000-0300-0000E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0" authorId="0" shapeId="0" xr:uid="{00000000-0006-0000-0300-0000F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0" authorId="0" shapeId="0" xr:uid="{00000000-0006-0000-0300-0000F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0" authorId="0" shapeId="0" xr:uid="{00000000-0006-0000-0300-0000F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1" authorId="0" shapeId="0" xr:uid="{00000000-0006-0000-0300-0000F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1" authorId="0" shapeId="0" xr:uid="{00000000-0006-0000-0300-0000F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1" authorId="0" shapeId="0" xr:uid="{00000000-0006-0000-0300-0000F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2" authorId="0" shapeId="0" xr:uid="{00000000-0006-0000-0300-0000F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2" authorId="0" shapeId="0" xr:uid="{00000000-0006-0000-0300-0000F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2" authorId="0" shapeId="0" xr:uid="{00000000-0006-0000-0300-0000F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33" authorId="0" shapeId="0" xr:uid="{00000000-0006-0000-0300-0000F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33" authorId="0" shapeId="0" xr:uid="{00000000-0006-0000-0300-0000F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33" authorId="0" shapeId="0" xr:uid="{00000000-0006-0000-0300-0000F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33" authorId="0" shapeId="0" xr:uid="{00000000-0006-0000-0300-0000F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33" authorId="0" shapeId="0" xr:uid="{00000000-0006-0000-0300-0000F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33" authorId="0" shapeId="0" xr:uid="{00000000-0006-0000-0300-0000F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3" authorId="0" shapeId="0" xr:uid="{00000000-0006-0000-0300-0000F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3" authorId="0" shapeId="0" xr:uid="{00000000-0006-0000-0300-00000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3" authorId="0" shapeId="0" xr:uid="{00000000-0006-0000-0300-00000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4" authorId="0" shapeId="0" xr:uid="{00000000-0006-0000-0300-00000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4" authorId="0" shapeId="0" xr:uid="{00000000-0006-0000-0300-00000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4" authorId="0" shapeId="0" xr:uid="{00000000-0006-0000-0300-00000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5" authorId="0" shapeId="0" xr:uid="{00000000-0006-0000-0300-00000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5" authorId="0" shapeId="0" xr:uid="{00000000-0006-0000-0300-00000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5" authorId="0" shapeId="0" xr:uid="{00000000-0006-0000-0300-00000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6" authorId="0" shapeId="0" xr:uid="{00000000-0006-0000-0300-00000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6" authorId="0" shapeId="0" xr:uid="{00000000-0006-0000-0300-00000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6" authorId="0" shapeId="0" xr:uid="{00000000-0006-0000-0300-00000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7" authorId="0" shapeId="0" xr:uid="{00000000-0006-0000-0300-00000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7" authorId="0" shapeId="0" xr:uid="{00000000-0006-0000-0300-00000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7" authorId="0" shapeId="0" xr:uid="{00000000-0006-0000-0300-00000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38" authorId="0" shapeId="0" xr:uid="{00000000-0006-0000-0300-00000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38" authorId="0" shapeId="0" xr:uid="{00000000-0006-0000-0300-00000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38" authorId="0" shapeId="0" xr:uid="{00000000-0006-0000-0300-00001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38" authorId="0" shapeId="0" xr:uid="{00000000-0006-0000-0300-00001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38" authorId="0" shapeId="0" xr:uid="{00000000-0006-0000-0300-00001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38" authorId="0" shapeId="0" xr:uid="{00000000-0006-0000-0300-00001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8" authorId="0" shapeId="0" xr:uid="{00000000-0006-0000-0300-00001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8" authorId="0" shapeId="0" xr:uid="{00000000-0006-0000-0300-00001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8" authorId="0" shapeId="0" xr:uid="{00000000-0006-0000-0300-00001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9" authorId="0" shapeId="0" xr:uid="{00000000-0006-0000-0300-00001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9" authorId="0" shapeId="0" xr:uid="{00000000-0006-0000-0300-00001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9" authorId="0" shapeId="0" xr:uid="{00000000-0006-0000-0300-00001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0" authorId="0" shapeId="0" xr:uid="{00000000-0006-0000-0300-00001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0" authorId="0" shapeId="0" xr:uid="{00000000-0006-0000-0300-00001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0" authorId="0" shapeId="0" xr:uid="{00000000-0006-0000-0300-00001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1" authorId="0" shapeId="0" xr:uid="{00000000-0006-0000-0300-00001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1" authorId="0" shapeId="0" xr:uid="{00000000-0006-0000-0300-00001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1" authorId="0" shapeId="0" xr:uid="{00000000-0006-0000-0300-00001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2" authorId="0" shapeId="0" xr:uid="{00000000-0006-0000-0300-00002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2" authorId="0" shapeId="0" xr:uid="{00000000-0006-0000-0300-00002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2" authorId="0" shapeId="0" xr:uid="{00000000-0006-0000-0300-00002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43" authorId="0" shapeId="0" xr:uid="{00000000-0006-0000-0300-00002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43" authorId="0" shapeId="0" xr:uid="{00000000-0006-0000-0300-00002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43" authorId="0" shapeId="0" xr:uid="{00000000-0006-0000-0300-00002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43" authorId="0" shapeId="0" xr:uid="{00000000-0006-0000-0300-00002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43" authorId="0" shapeId="0" xr:uid="{00000000-0006-0000-0300-00002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43" authorId="0" shapeId="0" xr:uid="{00000000-0006-0000-0300-00002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3" authorId="0" shapeId="0" xr:uid="{00000000-0006-0000-0300-00002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3" authorId="0" shapeId="0" xr:uid="{00000000-0006-0000-0300-00002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3" authorId="0" shapeId="0" xr:uid="{00000000-0006-0000-0300-00002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4" authorId="0" shapeId="0" xr:uid="{00000000-0006-0000-0300-00002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4" authorId="0" shapeId="0" xr:uid="{00000000-0006-0000-0300-00002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4" authorId="0" shapeId="0" xr:uid="{00000000-0006-0000-0300-00002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5" authorId="0" shapeId="0" xr:uid="{00000000-0006-0000-0300-00002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5" authorId="0" shapeId="0" xr:uid="{00000000-0006-0000-0300-00003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5" authorId="0" shapeId="0" xr:uid="{00000000-0006-0000-0300-00003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6" authorId="0" shapeId="0" xr:uid="{00000000-0006-0000-0300-00003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6" authorId="0" shapeId="0" xr:uid="{00000000-0006-0000-0300-00003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6" authorId="0" shapeId="0" xr:uid="{00000000-0006-0000-0300-00003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7" authorId="0" shapeId="0" xr:uid="{00000000-0006-0000-0300-00003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7" authorId="0" shapeId="0" xr:uid="{00000000-0006-0000-0300-00003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7" authorId="0" shapeId="0" xr:uid="{00000000-0006-0000-0300-00003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48" authorId="0" shapeId="0" xr:uid="{00000000-0006-0000-0300-00003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48" authorId="0" shapeId="0" xr:uid="{00000000-0006-0000-0300-00003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48" authorId="0" shapeId="0" xr:uid="{00000000-0006-0000-0300-00003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48" authorId="0" shapeId="0" xr:uid="{00000000-0006-0000-0300-00003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48" authorId="0" shapeId="0" xr:uid="{00000000-0006-0000-0300-00003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48" authorId="0" shapeId="0" xr:uid="{00000000-0006-0000-0300-00003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8" authorId="0" shapeId="0" xr:uid="{00000000-0006-0000-0300-00003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8" authorId="0" shapeId="0" xr:uid="{00000000-0006-0000-0300-00003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8" authorId="0" shapeId="0" xr:uid="{00000000-0006-0000-0300-00004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9" authorId="0" shapeId="0" xr:uid="{00000000-0006-0000-0300-00004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9" authorId="0" shapeId="0" xr:uid="{00000000-0006-0000-0300-00004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9" authorId="0" shapeId="0" xr:uid="{00000000-0006-0000-0300-00004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0" authorId="0" shapeId="0" xr:uid="{00000000-0006-0000-0300-00004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0" authorId="0" shapeId="0" xr:uid="{00000000-0006-0000-0300-00004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0" authorId="0" shapeId="0" xr:uid="{00000000-0006-0000-0300-00004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1" authorId="0" shapeId="0" xr:uid="{00000000-0006-0000-0300-00004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1" authorId="0" shapeId="0" xr:uid="{00000000-0006-0000-0300-00004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1" authorId="0" shapeId="0" xr:uid="{00000000-0006-0000-0300-00004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2" authorId="0" shapeId="0" xr:uid="{00000000-0006-0000-0300-00004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2" authorId="0" shapeId="0" xr:uid="{00000000-0006-0000-0300-00004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2" authorId="0" shapeId="0" xr:uid="{00000000-0006-0000-0300-00004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53" authorId="0" shapeId="0" xr:uid="{00000000-0006-0000-0300-00004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53" authorId="0" shapeId="0" xr:uid="{00000000-0006-0000-0300-00004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53" authorId="0" shapeId="0" xr:uid="{00000000-0006-0000-0300-00004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53" authorId="0" shapeId="0" xr:uid="{00000000-0006-0000-0300-00005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53" authorId="0" shapeId="0" xr:uid="{00000000-0006-0000-0300-00005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53" authorId="0" shapeId="0" xr:uid="{00000000-0006-0000-0300-00005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3" authorId="0" shapeId="0" xr:uid="{00000000-0006-0000-0300-00005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3" authorId="0" shapeId="0" xr:uid="{00000000-0006-0000-0300-00005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3" authorId="0" shapeId="0" xr:uid="{00000000-0006-0000-0300-00005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4" authorId="0" shapeId="0" xr:uid="{00000000-0006-0000-0300-00005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4" authorId="0" shapeId="0" xr:uid="{00000000-0006-0000-0300-00005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4" authorId="0" shapeId="0" xr:uid="{00000000-0006-0000-0300-00005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5" authorId="0" shapeId="0" xr:uid="{00000000-0006-0000-0300-00005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5" authorId="0" shapeId="0" xr:uid="{00000000-0006-0000-0300-00005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5" authorId="0" shapeId="0" xr:uid="{00000000-0006-0000-0300-00005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6" authorId="0" shapeId="0" xr:uid="{00000000-0006-0000-0300-00005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6" authorId="0" shapeId="0" xr:uid="{00000000-0006-0000-0300-00005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6" authorId="0" shapeId="0" xr:uid="{00000000-0006-0000-0300-00005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7" authorId="0" shapeId="0" xr:uid="{00000000-0006-0000-0300-00005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7" authorId="0" shapeId="0" xr:uid="{00000000-0006-0000-0300-00006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7" authorId="0" shapeId="0" xr:uid="{00000000-0006-0000-0300-00006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58" authorId="0" shapeId="0" xr:uid="{00000000-0006-0000-0300-00006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58" authorId="0" shapeId="0" xr:uid="{00000000-0006-0000-0300-00006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58" authorId="0" shapeId="0" xr:uid="{00000000-0006-0000-0300-00006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58" authorId="0" shapeId="0" xr:uid="{00000000-0006-0000-0300-00006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58" authorId="0" shapeId="0" xr:uid="{00000000-0006-0000-0300-00006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58" authorId="0" shapeId="0" xr:uid="{00000000-0006-0000-0300-00006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8" authorId="0" shapeId="0" xr:uid="{00000000-0006-0000-0300-00006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8" authorId="0" shapeId="0" xr:uid="{00000000-0006-0000-0300-00006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8" authorId="0" shapeId="0" xr:uid="{00000000-0006-0000-0300-00006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9" authorId="0" shapeId="0" xr:uid="{00000000-0006-0000-0300-00006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9" authorId="0" shapeId="0" xr:uid="{00000000-0006-0000-0300-00006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9" authorId="0" shapeId="0" xr:uid="{00000000-0006-0000-0300-00006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0" authorId="0" shapeId="0" xr:uid="{00000000-0006-0000-0300-00006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0" authorId="0" shapeId="0" xr:uid="{00000000-0006-0000-0300-00006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0" authorId="0" shapeId="0" xr:uid="{00000000-0006-0000-0300-00007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1" authorId="0" shapeId="0" xr:uid="{00000000-0006-0000-0300-00007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1" authorId="0" shapeId="0" xr:uid="{00000000-0006-0000-0300-00007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1" authorId="0" shapeId="0" xr:uid="{00000000-0006-0000-0300-00007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2" authorId="0" shapeId="0" xr:uid="{00000000-0006-0000-0300-00007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2" authorId="0" shapeId="0" xr:uid="{00000000-0006-0000-0300-00007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2" authorId="0" shapeId="0" xr:uid="{00000000-0006-0000-0300-00007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63" authorId="0" shapeId="0" xr:uid="{00000000-0006-0000-0300-00007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63" authorId="0" shapeId="0" xr:uid="{00000000-0006-0000-0300-00007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63" authorId="0" shapeId="0" xr:uid="{00000000-0006-0000-0300-00007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63" authorId="0" shapeId="0" xr:uid="{00000000-0006-0000-0300-00007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63" authorId="0" shapeId="0" xr:uid="{00000000-0006-0000-0300-00007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63" authorId="0" shapeId="0" xr:uid="{00000000-0006-0000-0300-00007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3" authorId="0" shapeId="0" xr:uid="{00000000-0006-0000-0300-00007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3" authorId="0" shapeId="0" xr:uid="{00000000-0006-0000-0300-00007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3" authorId="0" shapeId="0" xr:uid="{00000000-0006-0000-0300-00007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4" authorId="0" shapeId="0" xr:uid="{00000000-0006-0000-0300-00008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4" authorId="0" shapeId="0" xr:uid="{00000000-0006-0000-0300-00008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4" authorId="0" shapeId="0" xr:uid="{00000000-0006-0000-0300-00008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5" authorId="0" shapeId="0" xr:uid="{00000000-0006-0000-0300-00008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5" authorId="0" shapeId="0" xr:uid="{00000000-0006-0000-0300-00008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5" authorId="0" shapeId="0" xr:uid="{00000000-0006-0000-0300-00008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6" authorId="0" shapeId="0" xr:uid="{00000000-0006-0000-0300-00008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6" authorId="0" shapeId="0" xr:uid="{00000000-0006-0000-0300-00008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6" authorId="0" shapeId="0" xr:uid="{00000000-0006-0000-0300-00008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7" authorId="0" shapeId="0" xr:uid="{00000000-0006-0000-0300-00008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7" authorId="0" shapeId="0" xr:uid="{00000000-0006-0000-0300-00008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7" authorId="0" shapeId="0" xr:uid="{00000000-0006-0000-0300-00008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68" authorId="0" shapeId="0" xr:uid="{00000000-0006-0000-0300-00008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68" authorId="0" shapeId="0" xr:uid="{00000000-0006-0000-0300-00008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68" authorId="0" shapeId="0" xr:uid="{00000000-0006-0000-0300-00008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68" authorId="0" shapeId="0" xr:uid="{00000000-0006-0000-0300-00008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68" authorId="0" shapeId="0" xr:uid="{00000000-0006-0000-0300-00009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68" authorId="0" shapeId="0" xr:uid="{00000000-0006-0000-0300-00009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8" authorId="0" shapeId="0" xr:uid="{00000000-0006-0000-0300-00009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8" authorId="0" shapeId="0" xr:uid="{00000000-0006-0000-0300-00009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8" authorId="0" shapeId="0" xr:uid="{00000000-0006-0000-0300-00009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9" authorId="0" shapeId="0" xr:uid="{00000000-0006-0000-0300-00009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9" authorId="0" shapeId="0" xr:uid="{00000000-0006-0000-0300-00009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9" authorId="0" shapeId="0" xr:uid="{00000000-0006-0000-0300-00009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0" authorId="0" shapeId="0" xr:uid="{00000000-0006-0000-0300-00009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0" authorId="0" shapeId="0" xr:uid="{00000000-0006-0000-0300-00009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0" authorId="0" shapeId="0" xr:uid="{00000000-0006-0000-0300-00009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1" authorId="0" shapeId="0" xr:uid="{00000000-0006-0000-0300-00009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1" authorId="0" shapeId="0" xr:uid="{00000000-0006-0000-0300-00009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1" authorId="0" shapeId="0" xr:uid="{00000000-0006-0000-0300-00009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2" authorId="0" shapeId="0" xr:uid="{00000000-0006-0000-0300-00009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2" authorId="0" shapeId="0" xr:uid="{00000000-0006-0000-0300-00009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2" authorId="0" shapeId="0" xr:uid="{00000000-0006-0000-0300-0000A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73" authorId="0" shapeId="0" xr:uid="{00000000-0006-0000-0300-0000A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73" authorId="0" shapeId="0" xr:uid="{00000000-0006-0000-0300-0000A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73" authorId="0" shapeId="0" xr:uid="{00000000-0006-0000-0300-0000A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73" authorId="0" shapeId="0" xr:uid="{00000000-0006-0000-0300-0000A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73" authorId="0" shapeId="0" xr:uid="{00000000-0006-0000-0300-0000A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73" authorId="0" shapeId="0" xr:uid="{00000000-0006-0000-0300-0000A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3" authorId="0" shapeId="0" xr:uid="{00000000-0006-0000-0300-0000A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3" authorId="0" shapeId="0" xr:uid="{00000000-0006-0000-0300-0000A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3" authorId="0" shapeId="0" xr:uid="{00000000-0006-0000-0300-0000A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4" authorId="0" shapeId="0" xr:uid="{00000000-0006-0000-0300-0000A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4" authorId="0" shapeId="0" xr:uid="{00000000-0006-0000-0300-0000A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4" authorId="0" shapeId="0" xr:uid="{00000000-0006-0000-0300-0000A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5" authorId="0" shapeId="0" xr:uid="{00000000-0006-0000-0300-0000A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5" authorId="0" shapeId="0" xr:uid="{00000000-0006-0000-0300-0000A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5" authorId="0" shapeId="0" xr:uid="{00000000-0006-0000-0300-0000A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6" authorId="0" shapeId="0" xr:uid="{00000000-0006-0000-0300-0000B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6" authorId="0" shapeId="0" xr:uid="{00000000-0006-0000-0300-0000B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6" authorId="0" shapeId="0" xr:uid="{00000000-0006-0000-0300-0000B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7" authorId="0" shapeId="0" xr:uid="{00000000-0006-0000-0300-0000B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7" authorId="0" shapeId="0" xr:uid="{00000000-0006-0000-0300-0000B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7" authorId="0" shapeId="0" xr:uid="{00000000-0006-0000-0300-0000B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78" authorId="0" shapeId="0" xr:uid="{00000000-0006-0000-0300-0000B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78" authorId="0" shapeId="0" xr:uid="{00000000-0006-0000-0300-0000B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78" authorId="0" shapeId="0" xr:uid="{00000000-0006-0000-0300-0000B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78" authorId="0" shapeId="0" xr:uid="{00000000-0006-0000-0300-0000B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78" authorId="0" shapeId="0" xr:uid="{00000000-0006-0000-0300-0000B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78" authorId="0" shapeId="0" xr:uid="{00000000-0006-0000-0300-0000B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8" authorId="0" shapeId="0" xr:uid="{00000000-0006-0000-0300-0000B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8" authorId="0" shapeId="0" xr:uid="{00000000-0006-0000-0300-0000B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8" authorId="0" shapeId="0" xr:uid="{00000000-0006-0000-0300-0000B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9" authorId="0" shapeId="0" xr:uid="{00000000-0006-0000-0300-0000B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9" authorId="0" shapeId="0" xr:uid="{00000000-0006-0000-0300-0000C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9" authorId="0" shapeId="0" xr:uid="{00000000-0006-0000-0300-0000C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0" authorId="0" shapeId="0" xr:uid="{00000000-0006-0000-0300-0000C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0" authorId="0" shapeId="0" xr:uid="{00000000-0006-0000-0300-0000C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0" authorId="0" shapeId="0" xr:uid="{00000000-0006-0000-0300-0000C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1" authorId="0" shapeId="0" xr:uid="{00000000-0006-0000-0300-0000C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1" authorId="0" shapeId="0" xr:uid="{00000000-0006-0000-0300-0000C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1" authorId="0" shapeId="0" xr:uid="{00000000-0006-0000-0300-0000C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2" authorId="0" shapeId="0" xr:uid="{00000000-0006-0000-0300-0000C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2" authorId="0" shapeId="0" xr:uid="{00000000-0006-0000-0300-0000C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2" authorId="0" shapeId="0" xr:uid="{00000000-0006-0000-0300-0000C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83" authorId="0" shapeId="0" xr:uid="{00000000-0006-0000-0300-0000C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83" authorId="0" shapeId="0" xr:uid="{00000000-0006-0000-0300-0000C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83" authorId="0" shapeId="0" xr:uid="{00000000-0006-0000-0300-0000C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83" authorId="0" shapeId="0" xr:uid="{00000000-0006-0000-0300-0000C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83" authorId="0" shapeId="0" xr:uid="{00000000-0006-0000-0300-0000C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83" authorId="0" shapeId="0" xr:uid="{00000000-0006-0000-0300-0000D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3" authorId="0" shapeId="0" xr:uid="{00000000-0006-0000-0300-0000D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3" authorId="0" shapeId="0" xr:uid="{00000000-0006-0000-0300-0000D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3" authorId="0" shapeId="0" xr:uid="{00000000-0006-0000-0300-0000D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4" authorId="0" shapeId="0" xr:uid="{00000000-0006-0000-0300-0000D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4" authorId="0" shapeId="0" xr:uid="{00000000-0006-0000-0300-0000D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4" authorId="0" shapeId="0" xr:uid="{00000000-0006-0000-0300-0000D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5" authorId="0" shapeId="0" xr:uid="{00000000-0006-0000-0300-0000D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5" authorId="0" shapeId="0" xr:uid="{00000000-0006-0000-0300-0000D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5" authorId="0" shapeId="0" xr:uid="{00000000-0006-0000-0300-0000D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6" authorId="0" shapeId="0" xr:uid="{00000000-0006-0000-0300-0000D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6" authorId="0" shapeId="0" xr:uid="{00000000-0006-0000-0300-0000D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6" authorId="0" shapeId="0" xr:uid="{00000000-0006-0000-0300-0000D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7" authorId="0" shapeId="0" xr:uid="{00000000-0006-0000-0300-0000D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7" authorId="0" shapeId="0" xr:uid="{00000000-0006-0000-0300-0000D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7" authorId="0" shapeId="0" xr:uid="{00000000-0006-0000-0300-0000D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88" authorId="0" shapeId="0" xr:uid="{00000000-0006-0000-0300-0000E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88" authorId="0" shapeId="0" xr:uid="{00000000-0006-0000-0300-0000E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88" authorId="0" shapeId="0" xr:uid="{00000000-0006-0000-0300-0000E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88" authorId="0" shapeId="0" xr:uid="{00000000-0006-0000-0300-0000E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88" authorId="0" shapeId="0" xr:uid="{00000000-0006-0000-0300-0000E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88" authorId="0" shapeId="0" xr:uid="{00000000-0006-0000-0300-0000E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8" authorId="0" shapeId="0" xr:uid="{00000000-0006-0000-0300-0000E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8" authorId="0" shapeId="0" xr:uid="{00000000-0006-0000-0300-0000E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8" authorId="0" shapeId="0" xr:uid="{00000000-0006-0000-0300-0000E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9" authorId="0" shapeId="0" xr:uid="{00000000-0006-0000-0300-0000E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9" authorId="0" shapeId="0" xr:uid="{00000000-0006-0000-0300-0000E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9" authorId="0" shapeId="0" xr:uid="{00000000-0006-0000-0300-0000E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0" authorId="0" shapeId="0" xr:uid="{00000000-0006-0000-0300-0000E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0" authorId="0" shapeId="0" xr:uid="{00000000-0006-0000-0300-0000E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0" authorId="0" shapeId="0" xr:uid="{00000000-0006-0000-0300-0000E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1" authorId="0" shapeId="0" xr:uid="{00000000-0006-0000-0300-0000E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1" authorId="0" shapeId="0" xr:uid="{00000000-0006-0000-0300-0000F0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1" authorId="0" shapeId="0" xr:uid="{00000000-0006-0000-0300-0000F1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2" authorId="0" shapeId="0" xr:uid="{00000000-0006-0000-0300-0000F2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2" authorId="0" shapeId="0" xr:uid="{00000000-0006-0000-0300-0000F3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2" authorId="0" shapeId="0" xr:uid="{00000000-0006-0000-0300-0000F4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93" authorId="0" shapeId="0" xr:uid="{00000000-0006-0000-0300-0000F5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93" authorId="0" shapeId="0" xr:uid="{00000000-0006-0000-0300-0000F6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93" authorId="0" shapeId="0" xr:uid="{00000000-0006-0000-0300-0000F7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93" authorId="0" shapeId="0" xr:uid="{00000000-0006-0000-0300-0000F8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93" authorId="0" shapeId="0" xr:uid="{00000000-0006-0000-0300-0000F9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93" authorId="0" shapeId="0" xr:uid="{00000000-0006-0000-0300-0000FA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3" authorId="0" shapeId="0" xr:uid="{00000000-0006-0000-0300-0000FB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3" authorId="0" shapeId="0" xr:uid="{00000000-0006-0000-0300-0000FC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3" authorId="0" shapeId="0" xr:uid="{00000000-0006-0000-0300-0000FD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4" authorId="0" shapeId="0" xr:uid="{00000000-0006-0000-0300-0000FE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4" authorId="0" shapeId="0" xr:uid="{00000000-0006-0000-0300-0000FF02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4" authorId="0" shapeId="0" xr:uid="{00000000-0006-0000-0300-00000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5" authorId="0" shapeId="0" xr:uid="{00000000-0006-0000-0300-00000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5" authorId="0" shapeId="0" xr:uid="{00000000-0006-0000-0300-00000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5" authorId="0" shapeId="0" xr:uid="{00000000-0006-0000-0300-00000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6" authorId="0" shapeId="0" xr:uid="{00000000-0006-0000-0300-00000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6" authorId="0" shapeId="0" xr:uid="{00000000-0006-0000-0300-00000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6" authorId="0" shapeId="0" xr:uid="{00000000-0006-0000-0300-00000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7" authorId="0" shapeId="0" xr:uid="{00000000-0006-0000-0300-00000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7" authorId="0" shapeId="0" xr:uid="{00000000-0006-0000-0300-00000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7" authorId="0" shapeId="0" xr:uid="{00000000-0006-0000-0300-00000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98" authorId="0" shapeId="0" xr:uid="{00000000-0006-0000-0300-00000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98" authorId="0" shapeId="0" xr:uid="{00000000-0006-0000-0300-00000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98" authorId="0" shapeId="0" xr:uid="{00000000-0006-0000-0300-00000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98" authorId="0" shapeId="0" xr:uid="{00000000-0006-0000-0300-00000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98" authorId="0" shapeId="0" xr:uid="{00000000-0006-0000-0300-00000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98" authorId="0" shapeId="0" xr:uid="{00000000-0006-0000-0300-00000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8" authorId="0" shapeId="0" xr:uid="{00000000-0006-0000-0300-00001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8" authorId="0" shapeId="0" xr:uid="{00000000-0006-0000-0300-00001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8" authorId="0" shapeId="0" xr:uid="{00000000-0006-0000-0300-00001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9" authorId="0" shapeId="0" xr:uid="{00000000-0006-0000-0300-00001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9" authorId="0" shapeId="0" xr:uid="{00000000-0006-0000-0300-00001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9" authorId="0" shapeId="0" xr:uid="{00000000-0006-0000-0300-00001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0" authorId="0" shapeId="0" xr:uid="{00000000-0006-0000-0300-00001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0" authorId="0" shapeId="0" xr:uid="{00000000-0006-0000-0300-00001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0" authorId="0" shapeId="0" xr:uid="{00000000-0006-0000-0300-00001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1" authorId="0" shapeId="0" xr:uid="{00000000-0006-0000-0300-00001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1" authorId="0" shapeId="0" xr:uid="{00000000-0006-0000-0300-00001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1" authorId="0" shapeId="0" xr:uid="{00000000-0006-0000-0300-00001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2" authorId="0" shapeId="0" xr:uid="{00000000-0006-0000-0300-00001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2" authorId="0" shapeId="0" xr:uid="{00000000-0006-0000-0300-00001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2" authorId="0" shapeId="0" xr:uid="{00000000-0006-0000-0300-00001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03" authorId="0" shapeId="0" xr:uid="{00000000-0006-0000-0300-00001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03" authorId="0" shapeId="0" xr:uid="{00000000-0006-0000-0300-00002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03" authorId="0" shapeId="0" xr:uid="{00000000-0006-0000-0300-00002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03" authorId="0" shapeId="0" xr:uid="{00000000-0006-0000-0300-00002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03" authorId="0" shapeId="0" xr:uid="{00000000-0006-0000-0300-00002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03" authorId="0" shapeId="0" xr:uid="{00000000-0006-0000-0300-00002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3" authorId="0" shapeId="0" xr:uid="{00000000-0006-0000-0300-00002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3" authorId="0" shapeId="0" xr:uid="{00000000-0006-0000-0300-00002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3" authorId="0" shapeId="0" xr:uid="{00000000-0006-0000-0300-00002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4" authorId="0" shapeId="0" xr:uid="{00000000-0006-0000-0300-00002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4" authorId="0" shapeId="0" xr:uid="{00000000-0006-0000-0300-00002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4" authorId="0" shapeId="0" xr:uid="{00000000-0006-0000-0300-00002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5" authorId="0" shapeId="0" xr:uid="{00000000-0006-0000-0300-00002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5" authorId="0" shapeId="0" xr:uid="{00000000-0006-0000-0300-00002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5" authorId="0" shapeId="0" xr:uid="{00000000-0006-0000-0300-00002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6" authorId="0" shapeId="0" xr:uid="{00000000-0006-0000-0300-00002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6" authorId="0" shapeId="0" xr:uid="{00000000-0006-0000-0300-00002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6" authorId="0" shapeId="0" xr:uid="{00000000-0006-0000-0300-00003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7" authorId="0" shapeId="0" xr:uid="{00000000-0006-0000-0300-00003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7" authorId="0" shapeId="0" xr:uid="{00000000-0006-0000-0300-00003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7" authorId="0" shapeId="0" xr:uid="{00000000-0006-0000-0300-00003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08" authorId="0" shapeId="0" xr:uid="{00000000-0006-0000-0300-00003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08" authorId="0" shapeId="0" xr:uid="{00000000-0006-0000-0300-00003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08" authorId="0" shapeId="0" xr:uid="{00000000-0006-0000-0300-00003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08" authorId="0" shapeId="0" xr:uid="{00000000-0006-0000-0300-00003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08" authorId="0" shapeId="0" xr:uid="{00000000-0006-0000-0300-00003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08" authorId="0" shapeId="0" xr:uid="{00000000-0006-0000-0300-00003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8" authorId="0" shapeId="0" xr:uid="{00000000-0006-0000-0300-00003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8" authorId="0" shapeId="0" xr:uid="{00000000-0006-0000-0300-00003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8" authorId="0" shapeId="0" xr:uid="{00000000-0006-0000-0300-00003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9" authorId="0" shapeId="0" xr:uid="{00000000-0006-0000-0300-00003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9" authorId="0" shapeId="0" xr:uid="{00000000-0006-0000-0300-00003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9" authorId="0" shapeId="0" xr:uid="{00000000-0006-0000-0300-00003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0" authorId="0" shapeId="0" xr:uid="{00000000-0006-0000-0300-00004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0" authorId="0" shapeId="0" xr:uid="{00000000-0006-0000-0300-00004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0" authorId="0" shapeId="0" xr:uid="{00000000-0006-0000-0300-00004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1" authorId="0" shapeId="0" xr:uid="{00000000-0006-0000-0300-00004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1" authorId="0" shapeId="0" xr:uid="{00000000-0006-0000-0300-00004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1" authorId="0" shapeId="0" xr:uid="{00000000-0006-0000-0300-00004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2" authorId="0" shapeId="0" xr:uid="{00000000-0006-0000-0300-00004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2" authorId="0" shapeId="0" xr:uid="{00000000-0006-0000-0300-00004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2" authorId="0" shapeId="0" xr:uid="{00000000-0006-0000-0300-00004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13" authorId="0" shapeId="0" xr:uid="{00000000-0006-0000-0300-00004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13" authorId="0" shapeId="0" xr:uid="{00000000-0006-0000-0300-00004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13" authorId="0" shapeId="0" xr:uid="{00000000-0006-0000-0300-00004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13" authorId="0" shapeId="0" xr:uid="{00000000-0006-0000-0300-00004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13" authorId="0" shapeId="0" xr:uid="{00000000-0006-0000-0300-00004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13" authorId="0" shapeId="0" xr:uid="{00000000-0006-0000-0300-00004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3" authorId="0" shapeId="0" xr:uid="{00000000-0006-0000-0300-00004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3" authorId="0" shapeId="0" xr:uid="{00000000-0006-0000-0300-00005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3" authorId="0" shapeId="0" xr:uid="{00000000-0006-0000-0300-00005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4" authorId="0" shapeId="0" xr:uid="{00000000-0006-0000-0300-00005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4" authorId="0" shapeId="0" xr:uid="{00000000-0006-0000-0300-00005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4" authorId="0" shapeId="0" xr:uid="{00000000-0006-0000-0300-00005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5" authorId="0" shapeId="0" xr:uid="{00000000-0006-0000-0300-00005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5" authorId="0" shapeId="0" xr:uid="{00000000-0006-0000-0300-00005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5" authorId="0" shapeId="0" xr:uid="{00000000-0006-0000-0300-00005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6" authorId="0" shapeId="0" xr:uid="{00000000-0006-0000-0300-00005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6" authorId="0" shapeId="0" xr:uid="{00000000-0006-0000-0300-00005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6" authorId="0" shapeId="0" xr:uid="{00000000-0006-0000-0300-00005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7" authorId="0" shapeId="0" xr:uid="{00000000-0006-0000-0300-00005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7" authorId="0" shapeId="0" xr:uid="{00000000-0006-0000-0300-00005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7" authorId="0" shapeId="0" xr:uid="{00000000-0006-0000-0300-00005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18" authorId="0" shapeId="0" xr:uid="{00000000-0006-0000-0300-00005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18" authorId="0" shapeId="0" xr:uid="{00000000-0006-0000-0300-00005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18" authorId="0" shapeId="0" xr:uid="{00000000-0006-0000-0300-00006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18" authorId="0" shapeId="0" xr:uid="{00000000-0006-0000-0300-00006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18" authorId="0" shapeId="0" xr:uid="{00000000-0006-0000-0300-00006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18" authorId="0" shapeId="0" xr:uid="{00000000-0006-0000-0300-00006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8" authorId="0" shapeId="0" xr:uid="{00000000-0006-0000-0300-00006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8" authorId="0" shapeId="0" xr:uid="{00000000-0006-0000-0300-00006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8" authorId="0" shapeId="0" xr:uid="{00000000-0006-0000-0300-00006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9" authorId="0" shapeId="0" xr:uid="{00000000-0006-0000-0300-00006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9" authorId="0" shapeId="0" xr:uid="{00000000-0006-0000-0300-00006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9" authorId="0" shapeId="0" xr:uid="{00000000-0006-0000-0300-00006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0" authorId="0" shapeId="0" xr:uid="{00000000-0006-0000-0300-00006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0" authorId="0" shapeId="0" xr:uid="{00000000-0006-0000-0300-00006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0" authorId="0" shapeId="0" xr:uid="{00000000-0006-0000-0300-00006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1" authorId="0" shapeId="0" xr:uid="{00000000-0006-0000-0300-00006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1" authorId="0" shapeId="0" xr:uid="{00000000-0006-0000-0300-00006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1" authorId="0" shapeId="0" xr:uid="{00000000-0006-0000-0300-00006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2" authorId="0" shapeId="0" xr:uid="{00000000-0006-0000-0300-00007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2" authorId="0" shapeId="0" xr:uid="{00000000-0006-0000-0300-00007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2" authorId="0" shapeId="0" xr:uid="{00000000-0006-0000-0300-00007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23" authorId="0" shapeId="0" xr:uid="{00000000-0006-0000-0300-00007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23" authorId="0" shapeId="0" xr:uid="{00000000-0006-0000-0300-00007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23" authorId="0" shapeId="0" xr:uid="{00000000-0006-0000-0300-00007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23" authorId="0" shapeId="0" xr:uid="{00000000-0006-0000-0300-00007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23" authorId="0" shapeId="0" xr:uid="{00000000-0006-0000-0300-00007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23" authorId="0" shapeId="0" xr:uid="{00000000-0006-0000-0300-00007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3" authorId="0" shapeId="0" xr:uid="{00000000-0006-0000-0300-00007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3" authorId="0" shapeId="0" xr:uid="{00000000-0006-0000-0300-00007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3" authorId="0" shapeId="0" xr:uid="{00000000-0006-0000-0300-00007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4" authorId="0" shapeId="0" xr:uid="{00000000-0006-0000-0300-00007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4" authorId="0" shapeId="0" xr:uid="{00000000-0006-0000-0300-00007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4" authorId="0" shapeId="0" xr:uid="{00000000-0006-0000-0300-00007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5" authorId="0" shapeId="0" xr:uid="{00000000-0006-0000-0300-00007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5" authorId="0" shapeId="0" xr:uid="{00000000-0006-0000-0300-00008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5" authorId="0" shapeId="0" xr:uid="{00000000-0006-0000-0300-00008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6" authorId="0" shapeId="0" xr:uid="{00000000-0006-0000-0300-00008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6" authorId="0" shapeId="0" xr:uid="{00000000-0006-0000-0300-00008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6" authorId="0" shapeId="0" xr:uid="{00000000-0006-0000-0300-00008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7" authorId="0" shapeId="0" xr:uid="{00000000-0006-0000-0300-00008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7" authorId="0" shapeId="0" xr:uid="{00000000-0006-0000-0300-00008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7" authorId="0" shapeId="0" xr:uid="{00000000-0006-0000-0300-00008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28" authorId="0" shapeId="0" xr:uid="{00000000-0006-0000-0300-00008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28" authorId="0" shapeId="0" xr:uid="{00000000-0006-0000-0300-00008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28" authorId="0" shapeId="0" xr:uid="{00000000-0006-0000-0300-00008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28" authorId="0" shapeId="0" xr:uid="{00000000-0006-0000-0300-00008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28" authorId="0" shapeId="0" xr:uid="{00000000-0006-0000-0300-00008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28" authorId="0" shapeId="0" xr:uid="{00000000-0006-0000-0300-00008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8" authorId="0" shapeId="0" xr:uid="{00000000-0006-0000-0300-00008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8" authorId="0" shapeId="0" xr:uid="{00000000-0006-0000-0300-00008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8" authorId="0" shapeId="0" xr:uid="{00000000-0006-0000-0300-00009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9" authorId="0" shapeId="0" xr:uid="{00000000-0006-0000-0300-00009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9" authorId="0" shapeId="0" xr:uid="{00000000-0006-0000-0300-00009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9" authorId="0" shapeId="0" xr:uid="{00000000-0006-0000-0300-00009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0" authorId="0" shapeId="0" xr:uid="{00000000-0006-0000-0300-00009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0" authorId="0" shapeId="0" xr:uid="{00000000-0006-0000-0300-00009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0" authorId="0" shapeId="0" xr:uid="{00000000-0006-0000-0300-00009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1" authorId="0" shapeId="0" xr:uid="{00000000-0006-0000-0300-00009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1" authorId="0" shapeId="0" xr:uid="{00000000-0006-0000-0300-00009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1" authorId="0" shapeId="0" xr:uid="{00000000-0006-0000-0300-00009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2" authorId="0" shapeId="0" xr:uid="{00000000-0006-0000-0300-00009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2" authorId="0" shapeId="0" xr:uid="{00000000-0006-0000-0300-00009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2" authorId="0" shapeId="0" xr:uid="{00000000-0006-0000-0300-00009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33" authorId="0" shapeId="0" xr:uid="{00000000-0006-0000-0300-00009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33" authorId="0" shapeId="0" xr:uid="{00000000-0006-0000-0300-00009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33" authorId="0" shapeId="0" xr:uid="{00000000-0006-0000-0300-00009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33" authorId="0" shapeId="0" xr:uid="{00000000-0006-0000-0300-0000A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33" authorId="0" shapeId="0" xr:uid="{00000000-0006-0000-0300-0000A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33" authorId="0" shapeId="0" xr:uid="{00000000-0006-0000-0300-0000A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3" authorId="0" shapeId="0" xr:uid="{00000000-0006-0000-0300-0000A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3" authorId="0" shapeId="0" xr:uid="{00000000-0006-0000-0300-0000A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3" authorId="0" shapeId="0" xr:uid="{00000000-0006-0000-0300-0000A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4" authorId="0" shapeId="0" xr:uid="{00000000-0006-0000-0300-0000A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4" authorId="0" shapeId="0" xr:uid="{00000000-0006-0000-0300-0000A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4" authorId="0" shapeId="0" xr:uid="{00000000-0006-0000-0300-0000A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5" authorId="0" shapeId="0" xr:uid="{00000000-0006-0000-0300-0000A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5" authorId="0" shapeId="0" xr:uid="{00000000-0006-0000-0300-0000A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5" authorId="0" shapeId="0" xr:uid="{00000000-0006-0000-0300-0000A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6" authorId="0" shapeId="0" xr:uid="{00000000-0006-0000-0300-0000A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6" authorId="0" shapeId="0" xr:uid="{00000000-0006-0000-0300-0000A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6" authorId="0" shapeId="0" xr:uid="{00000000-0006-0000-0300-0000A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7" authorId="0" shapeId="0" xr:uid="{00000000-0006-0000-0300-0000A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7" authorId="0" shapeId="0" xr:uid="{00000000-0006-0000-0300-0000B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7" authorId="0" shapeId="0" xr:uid="{00000000-0006-0000-0300-0000B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38" authorId="0" shapeId="0" xr:uid="{00000000-0006-0000-0300-0000B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38" authorId="0" shapeId="0" xr:uid="{00000000-0006-0000-0300-0000B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38" authorId="0" shapeId="0" xr:uid="{00000000-0006-0000-0300-0000B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38" authorId="0" shapeId="0" xr:uid="{00000000-0006-0000-0300-0000B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38" authorId="0" shapeId="0" xr:uid="{00000000-0006-0000-0300-0000B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38" authorId="0" shapeId="0" xr:uid="{00000000-0006-0000-0300-0000B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8" authorId="0" shapeId="0" xr:uid="{00000000-0006-0000-0300-0000B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8" authorId="0" shapeId="0" xr:uid="{00000000-0006-0000-0300-0000B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8" authorId="0" shapeId="0" xr:uid="{00000000-0006-0000-0300-0000B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9" authorId="0" shapeId="0" xr:uid="{00000000-0006-0000-0300-0000B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9" authorId="0" shapeId="0" xr:uid="{00000000-0006-0000-0300-0000B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9" authorId="0" shapeId="0" xr:uid="{00000000-0006-0000-0300-0000B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0" authorId="0" shapeId="0" xr:uid="{00000000-0006-0000-0300-0000B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0" authorId="0" shapeId="0" xr:uid="{00000000-0006-0000-0300-0000B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0" authorId="0" shapeId="0" xr:uid="{00000000-0006-0000-0300-0000C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1" authorId="0" shapeId="0" xr:uid="{00000000-0006-0000-0300-0000C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1" authorId="0" shapeId="0" xr:uid="{00000000-0006-0000-0300-0000C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1" authorId="0" shapeId="0" xr:uid="{00000000-0006-0000-0300-0000C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2" authorId="0" shapeId="0" xr:uid="{00000000-0006-0000-0300-0000C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2" authorId="0" shapeId="0" xr:uid="{00000000-0006-0000-0300-0000C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2" authorId="0" shapeId="0" xr:uid="{00000000-0006-0000-0300-0000C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43" authorId="0" shapeId="0" xr:uid="{00000000-0006-0000-0300-0000C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43" authorId="0" shapeId="0" xr:uid="{00000000-0006-0000-0300-0000C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43" authorId="0" shapeId="0" xr:uid="{00000000-0006-0000-0300-0000C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43" authorId="0" shapeId="0" xr:uid="{00000000-0006-0000-0300-0000C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43" authorId="0" shapeId="0" xr:uid="{00000000-0006-0000-0300-0000C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43" authorId="0" shapeId="0" xr:uid="{00000000-0006-0000-0300-0000C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3" authorId="0" shapeId="0" xr:uid="{00000000-0006-0000-0300-0000C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3" authorId="0" shapeId="0" xr:uid="{00000000-0006-0000-0300-0000C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3" authorId="0" shapeId="0" xr:uid="{00000000-0006-0000-0300-0000C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4" authorId="0" shapeId="0" xr:uid="{00000000-0006-0000-0300-0000D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4" authorId="0" shapeId="0" xr:uid="{00000000-0006-0000-0300-0000D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4" authorId="0" shapeId="0" xr:uid="{00000000-0006-0000-0300-0000D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5" authorId="0" shapeId="0" xr:uid="{00000000-0006-0000-0300-0000D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5" authorId="0" shapeId="0" xr:uid="{00000000-0006-0000-0300-0000D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5" authorId="0" shapeId="0" xr:uid="{00000000-0006-0000-0300-0000D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6" authorId="0" shapeId="0" xr:uid="{00000000-0006-0000-0300-0000D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6" authorId="0" shapeId="0" xr:uid="{00000000-0006-0000-0300-0000D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6" authorId="0" shapeId="0" xr:uid="{00000000-0006-0000-0300-0000D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7" authorId="0" shapeId="0" xr:uid="{00000000-0006-0000-0300-0000D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7" authorId="0" shapeId="0" xr:uid="{00000000-0006-0000-0300-0000D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7" authorId="0" shapeId="0" xr:uid="{00000000-0006-0000-0300-0000D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48" authorId="0" shapeId="0" xr:uid="{00000000-0006-0000-0300-0000D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48" authorId="0" shapeId="0" xr:uid="{00000000-0006-0000-0300-0000D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48" authorId="0" shapeId="0" xr:uid="{00000000-0006-0000-0300-0000D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48" authorId="0" shapeId="0" xr:uid="{00000000-0006-0000-0300-0000D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48" authorId="0" shapeId="0" xr:uid="{00000000-0006-0000-0300-0000E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48" authorId="0" shapeId="0" xr:uid="{00000000-0006-0000-0300-0000E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8" authorId="0" shapeId="0" xr:uid="{00000000-0006-0000-0300-0000E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8" authorId="0" shapeId="0" xr:uid="{00000000-0006-0000-0300-0000E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8" authorId="0" shapeId="0" xr:uid="{00000000-0006-0000-0300-0000E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9" authorId="0" shapeId="0" xr:uid="{00000000-0006-0000-0300-0000E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9" authorId="0" shapeId="0" xr:uid="{00000000-0006-0000-0300-0000E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9" authorId="0" shapeId="0" xr:uid="{00000000-0006-0000-0300-0000E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0" authorId="0" shapeId="0" xr:uid="{00000000-0006-0000-0300-0000E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0" authorId="0" shapeId="0" xr:uid="{00000000-0006-0000-0300-0000E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0" authorId="0" shapeId="0" xr:uid="{00000000-0006-0000-0300-0000E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1" authorId="0" shapeId="0" xr:uid="{00000000-0006-0000-0300-0000E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1" authorId="0" shapeId="0" xr:uid="{00000000-0006-0000-0300-0000E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1" authorId="0" shapeId="0" xr:uid="{00000000-0006-0000-0300-0000E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2" authorId="0" shapeId="0" xr:uid="{00000000-0006-0000-0300-0000E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2" authorId="0" shapeId="0" xr:uid="{00000000-0006-0000-0300-0000E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2" authorId="0" shapeId="0" xr:uid="{00000000-0006-0000-0300-0000F0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53" authorId="0" shapeId="0" xr:uid="{00000000-0006-0000-0300-0000F1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53" authorId="0" shapeId="0" xr:uid="{00000000-0006-0000-0300-0000F2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53" authorId="0" shapeId="0" xr:uid="{00000000-0006-0000-0300-0000F3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53" authorId="0" shapeId="0" xr:uid="{00000000-0006-0000-0300-0000F4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53" authorId="0" shapeId="0" xr:uid="{00000000-0006-0000-0300-0000F5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53" authorId="0" shapeId="0" xr:uid="{00000000-0006-0000-0300-0000F6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3" authorId="0" shapeId="0" xr:uid="{00000000-0006-0000-0300-0000F7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3" authorId="0" shapeId="0" xr:uid="{00000000-0006-0000-0300-0000F8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3" authorId="0" shapeId="0" xr:uid="{00000000-0006-0000-0300-0000F9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4" authorId="0" shapeId="0" xr:uid="{00000000-0006-0000-0300-0000FA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4" authorId="0" shapeId="0" xr:uid="{00000000-0006-0000-0300-0000FB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4" authorId="0" shapeId="0" xr:uid="{00000000-0006-0000-0300-0000FC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5" authorId="0" shapeId="0" xr:uid="{00000000-0006-0000-0300-0000FD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5" authorId="0" shapeId="0" xr:uid="{00000000-0006-0000-0300-0000FE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5" authorId="0" shapeId="0" xr:uid="{00000000-0006-0000-0300-0000FF03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6" authorId="0" shapeId="0" xr:uid="{00000000-0006-0000-0300-00000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6" authorId="0" shapeId="0" xr:uid="{00000000-0006-0000-0300-00000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6" authorId="0" shapeId="0" xr:uid="{00000000-0006-0000-0300-00000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7" authorId="0" shapeId="0" xr:uid="{00000000-0006-0000-0300-00000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7" authorId="0" shapeId="0" xr:uid="{00000000-0006-0000-0300-00000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7" authorId="0" shapeId="0" xr:uid="{00000000-0006-0000-0300-00000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58" authorId="0" shapeId="0" xr:uid="{00000000-0006-0000-0300-00000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58" authorId="0" shapeId="0" xr:uid="{00000000-0006-0000-0300-00000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58" authorId="0" shapeId="0" xr:uid="{00000000-0006-0000-0300-00000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58" authorId="0" shapeId="0" xr:uid="{00000000-0006-0000-0300-00000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58" authorId="0" shapeId="0" xr:uid="{00000000-0006-0000-0300-00000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58" authorId="0" shapeId="0" xr:uid="{00000000-0006-0000-0300-00000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8" authorId="0" shapeId="0" xr:uid="{00000000-0006-0000-0300-00000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8" authorId="0" shapeId="0" xr:uid="{00000000-0006-0000-0300-00000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8" authorId="0" shapeId="0" xr:uid="{00000000-0006-0000-0300-00000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9" authorId="0" shapeId="0" xr:uid="{00000000-0006-0000-0300-00000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9" authorId="0" shapeId="0" xr:uid="{00000000-0006-0000-0300-00001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9" authorId="0" shapeId="0" xr:uid="{00000000-0006-0000-0300-00001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0" authorId="0" shapeId="0" xr:uid="{00000000-0006-0000-0300-00001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0" authorId="0" shapeId="0" xr:uid="{00000000-0006-0000-0300-00001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0" authorId="0" shapeId="0" xr:uid="{00000000-0006-0000-0300-00001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1" authorId="0" shapeId="0" xr:uid="{00000000-0006-0000-0300-00001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1" authorId="0" shapeId="0" xr:uid="{00000000-0006-0000-0300-00001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1" authorId="0" shapeId="0" xr:uid="{00000000-0006-0000-0300-00001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2" authorId="0" shapeId="0" xr:uid="{00000000-0006-0000-0300-00001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2" authorId="0" shapeId="0" xr:uid="{00000000-0006-0000-0300-00001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2" authorId="0" shapeId="0" xr:uid="{00000000-0006-0000-0300-00001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63" authorId="0" shapeId="0" xr:uid="{00000000-0006-0000-0300-00001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63" authorId="0" shapeId="0" xr:uid="{00000000-0006-0000-0300-00001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63" authorId="0" shapeId="0" xr:uid="{00000000-0006-0000-0300-00001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63" authorId="0" shapeId="0" xr:uid="{00000000-0006-0000-0300-00001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63" authorId="0" shapeId="0" xr:uid="{00000000-0006-0000-0300-00001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63" authorId="0" shapeId="0" xr:uid="{00000000-0006-0000-0300-00002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3" authorId="0" shapeId="0" xr:uid="{00000000-0006-0000-0300-00002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3" authorId="0" shapeId="0" xr:uid="{00000000-0006-0000-0300-00002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3" authorId="0" shapeId="0" xr:uid="{00000000-0006-0000-0300-00002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4" authorId="0" shapeId="0" xr:uid="{00000000-0006-0000-0300-00002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4" authorId="0" shapeId="0" xr:uid="{00000000-0006-0000-0300-00002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4" authorId="0" shapeId="0" xr:uid="{00000000-0006-0000-0300-00002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5" authorId="0" shapeId="0" xr:uid="{00000000-0006-0000-0300-00002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5" authorId="0" shapeId="0" xr:uid="{00000000-0006-0000-0300-00002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5" authorId="0" shapeId="0" xr:uid="{00000000-0006-0000-0300-00002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6" authorId="0" shapeId="0" xr:uid="{00000000-0006-0000-0300-00002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6" authorId="0" shapeId="0" xr:uid="{00000000-0006-0000-0300-00002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6" authorId="0" shapeId="0" xr:uid="{00000000-0006-0000-0300-00002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7" authorId="0" shapeId="0" xr:uid="{00000000-0006-0000-0300-00002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7" authorId="0" shapeId="0" xr:uid="{00000000-0006-0000-0300-00002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7" authorId="0" shapeId="0" xr:uid="{00000000-0006-0000-0300-00002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68" authorId="0" shapeId="0" xr:uid="{00000000-0006-0000-0300-00003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68" authorId="0" shapeId="0" xr:uid="{00000000-0006-0000-0300-00003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68" authorId="0" shapeId="0" xr:uid="{00000000-0006-0000-0300-00003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68" authorId="0" shapeId="0" xr:uid="{00000000-0006-0000-0300-00003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68" authorId="0" shapeId="0" xr:uid="{00000000-0006-0000-0300-00003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68" authorId="0" shapeId="0" xr:uid="{00000000-0006-0000-0300-00003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8" authorId="0" shapeId="0" xr:uid="{00000000-0006-0000-0300-00003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8" authorId="0" shapeId="0" xr:uid="{00000000-0006-0000-0300-00003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8" authorId="0" shapeId="0" xr:uid="{00000000-0006-0000-0300-00003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9" authorId="0" shapeId="0" xr:uid="{00000000-0006-0000-0300-00003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9" authorId="0" shapeId="0" xr:uid="{00000000-0006-0000-0300-00003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9" authorId="0" shapeId="0" xr:uid="{00000000-0006-0000-0300-00003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0" authorId="0" shapeId="0" xr:uid="{00000000-0006-0000-0300-00003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0" authorId="0" shapeId="0" xr:uid="{00000000-0006-0000-0300-00003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0" authorId="0" shapeId="0" xr:uid="{00000000-0006-0000-0300-00003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1" authorId="0" shapeId="0" xr:uid="{00000000-0006-0000-0300-00003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1" authorId="0" shapeId="0" xr:uid="{00000000-0006-0000-0300-00004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1" authorId="0" shapeId="0" xr:uid="{00000000-0006-0000-0300-00004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2" authorId="0" shapeId="0" xr:uid="{00000000-0006-0000-0300-00004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2" authorId="0" shapeId="0" xr:uid="{00000000-0006-0000-0300-00004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2" authorId="0" shapeId="0" xr:uid="{00000000-0006-0000-0300-00004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73" authorId="0" shapeId="0" xr:uid="{00000000-0006-0000-0300-00004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73" authorId="0" shapeId="0" xr:uid="{00000000-0006-0000-0300-00004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73" authorId="0" shapeId="0" xr:uid="{00000000-0006-0000-0300-00004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73" authorId="0" shapeId="0" xr:uid="{00000000-0006-0000-0300-00004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73" authorId="0" shapeId="0" xr:uid="{00000000-0006-0000-0300-00004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73" authorId="0" shapeId="0" xr:uid="{00000000-0006-0000-0300-00004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3" authorId="0" shapeId="0" xr:uid="{00000000-0006-0000-0300-00004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3" authorId="0" shapeId="0" xr:uid="{00000000-0006-0000-0300-00004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3" authorId="0" shapeId="0" xr:uid="{00000000-0006-0000-0300-00004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4" authorId="0" shapeId="0" xr:uid="{00000000-0006-0000-0300-00004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4" authorId="0" shapeId="0" xr:uid="{00000000-0006-0000-0300-00004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4" authorId="0" shapeId="0" xr:uid="{00000000-0006-0000-0300-00005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5" authorId="0" shapeId="0" xr:uid="{00000000-0006-0000-0300-00005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5" authorId="0" shapeId="0" xr:uid="{00000000-0006-0000-0300-00005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5" authorId="0" shapeId="0" xr:uid="{00000000-0006-0000-0300-00005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6" authorId="0" shapeId="0" xr:uid="{00000000-0006-0000-0300-00005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6" authorId="0" shapeId="0" xr:uid="{00000000-0006-0000-0300-00005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6" authorId="0" shapeId="0" xr:uid="{00000000-0006-0000-0300-00005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7" authorId="0" shapeId="0" xr:uid="{00000000-0006-0000-0300-00005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7" authorId="0" shapeId="0" xr:uid="{00000000-0006-0000-0300-00005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7" authorId="0" shapeId="0" xr:uid="{00000000-0006-0000-0300-00005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78" authorId="0" shapeId="0" xr:uid="{00000000-0006-0000-0300-00005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78" authorId="0" shapeId="0" xr:uid="{00000000-0006-0000-0300-00005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78" authorId="0" shapeId="0" xr:uid="{00000000-0006-0000-0300-00005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78" authorId="0" shapeId="0" xr:uid="{00000000-0006-0000-0300-00005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78" authorId="0" shapeId="0" xr:uid="{00000000-0006-0000-0300-00005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78" authorId="0" shapeId="0" xr:uid="{00000000-0006-0000-0300-00005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8" authorId="0" shapeId="0" xr:uid="{00000000-0006-0000-0300-00006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8" authorId="0" shapeId="0" xr:uid="{00000000-0006-0000-0300-00006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8" authorId="0" shapeId="0" xr:uid="{00000000-0006-0000-0300-00006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9" authorId="0" shapeId="0" xr:uid="{00000000-0006-0000-0300-00006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9" authorId="0" shapeId="0" xr:uid="{00000000-0006-0000-0300-00006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9" authorId="0" shapeId="0" xr:uid="{00000000-0006-0000-0300-00006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0" authorId="0" shapeId="0" xr:uid="{00000000-0006-0000-0300-00006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0" authorId="0" shapeId="0" xr:uid="{00000000-0006-0000-0300-00006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0" authorId="0" shapeId="0" xr:uid="{00000000-0006-0000-0300-00006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1" authorId="0" shapeId="0" xr:uid="{00000000-0006-0000-0300-00006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1" authorId="0" shapeId="0" xr:uid="{00000000-0006-0000-0300-00006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1" authorId="0" shapeId="0" xr:uid="{00000000-0006-0000-0300-00006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2" authorId="0" shapeId="0" xr:uid="{00000000-0006-0000-0300-00006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2" authorId="0" shapeId="0" xr:uid="{00000000-0006-0000-0300-00006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2" authorId="0" shapeId="0" xr:uid="{00000000-0006-0000-0300-00006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83" authorId="0" shapeId="0" xr:uid="{00000000-0006-0000-0300-00006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83" authorId="0" shapeId="0" xr:uid="{00000000-0006-0000-0300-00007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83" authorId="0" shapeId="0" xr:uid="{00000000-0006-0000-0300-00007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83" authorId="0" shapeId="0" xr:uid="{00000000-0006-0000-0300-00007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83" authorId="0" shapeId="0" xr:uid="{00000000-0006-0000-0300-00007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83" authorId="0" shapeId="0" xr:uid="{00000000-0006-0000-0300-00007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3" authorId="0" shapeId="0" xr:uid="{00000000-0006-0000-0300-00007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3" authorId="0" shapeId="0" xr:uid="{00000000-0006-0000-0300-00007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3" authorId="0" shapeId="0" xr:uid="{00000000-0006-0000-0300-00007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4" authorId="0" shapeId="0" xr:uid="{00000000-0006-0000-0300-00007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4" authorId="0" shapeId="0" xr:uid="{00000000-0006-0000-0300-00007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4" authorId="0" shapeId="0" xr:uid="{00000000-0006-0000-0300-00007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5" authorId="0" shapeId="0" xr:uid="{00000000-0006-0000-0300-00007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5" authorId="0" shapeId="0" xr:uid="{00000000-0006-0000-0300-00007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5" authorId="0" shapeId="0" xr:uid="{00000000-0006-0000-0300-00007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6" authorId="0" shapeId="0" xr:uid="{00000000-0006-0000-0300-00007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6" authorId="0" shapeId="0" xr:uid="{00000000-0006-0000-0300-00007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6" authorId="0" shapeId="0" xr:uid="{00000000-0006-0000-0300-00008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7" authorId="0" shapeId="0" xr:uid="{00000000-0006-0000-0300-00008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7" authorId="0" shapeId="0" xr:uid="{00000000-0006-0000-0300-00008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7" authorId="0" shapeId="0" xr:uid="{00000000-0006-0000-0300-00008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88" authorId="0" shapeId="0" xr:uid="{00000000-0006-0000-0300-00008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88" authorId="0" shapeId="0" xr:uid="{00000000-0006-0000-0300-00008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88" authorId="0" shapeId="0" xr:uid="{00000000-0006-0000-0300-00008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88" authorId="0" shapeId="0" xr:uid="{00000000-0006-0000-0300-00008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88" authorId="0" shapeId="0" xr:uid="{00000000-0006-0000-0300-00008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88" authorId="0" shapeId="0" xr:uid="{00000000-0006-0000-0300-00008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8" authorId="0" shapeId="0" xr:uid="{00000000-0006-0000-0300-00008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8" authorId="0" shapeId="0" xr:uid="{00000000-0006-0000-0300-00008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8" authorId="0" shapeId="0" xr:uid="{00000000-0006-0000-0300-00008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9" authorId="0" shapeId="0" xr:uid="{00000000-0006-0000-0300-00008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9" authorId="0" shapeId="0" xr:uid="{00000000-0006-0000-0300-00008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9" authorId="0" shapeId="0" xr:uid="{00000000-0006-0000-0300-00008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0" authorId="0" shapeId="0" xr:uid="{00000000-0006-0000-0300-00009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0" authorId="0" shapeId="0" xr:uid="{00000000-0006-0000-0300-00009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0" authorId="0" shapeId="0" xr:uid="{00000000-0006-0000-0300-00009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1" authorId="0" shapeId="0" xr:uid="{00000000-0006-0000-0300-00009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1" authorId="0" shapeId="0" xr:uid="{00000000-0006-0000-0300-00009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1" authorId="0" shapeId="0" xr:uid="{00000000-0006-0000-0300-00009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2" authorId="0" shapeId="0" xr:uid="{00000000-0006-0000-0300-00009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2" authorId="0" shapeId="0" xr:uid="{00000000-0006-0000-0300-00009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2" authorId="0" shapeId="0" xr:uid="{00000000-0006-0000-0300-00009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93" authorId="0" shapeId="0" xr:uid="{00000000-0006-0000-0300-00009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93" authorId="0" shapeId="0" xr:uid="{00000000-0006-0000-0300-00009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93" authorId="0" shapeId="0" xr:uid="{00000000-0006-0000-0300-00009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93" authorId="0" shapeId="0" xr:uid="{00000000-0006-0000-0300-00009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93" authorId="0" shapeId="0" xr:uid="{00000000-0006-0000-0300-00009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93" authorId="0" shapeId="0" xr:uid="{00000000-0006-0000-0300-00009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3" authorId="0" shapeId="0" xr:uid="{00000000-0006-0000-0300-00009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3" authorId="0" shapeId="0" xr:uid="{00000000-0006-0000-0300-0000A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3" authorId="0" shapeId="0" xr:uid="{00000000-0006-0000-0300-0000A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4" authorId="0" shapeId="0" xr:uid="{00000000-0006-0000-0300-0000A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4" authorId="0" shapeId="0" xr:uid="{00000000-0006-0000-0300-0000A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4" authorId="0" shapeId="0" xr:uid="{00000000-0006-0000-0300-0000A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5" authorId="0" shapeId="0" xr:uid="{00000000-0006-0000-0300-0000A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5" authorId="0" shapeId="0" xr:uid="{00000000-0006-0000-0300-0000A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5" authorId="0" shapeId="0" xr:uid="{00000000-0006-0000-0300-0000A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6" authorId="0" shapeId="0" xr:uid="{00000000-0006-0000-0300-0000A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6" authorId="0" shapeId="0" xr:uid="{00000000-0006-0000-0300-0000A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6" authorId="0" shapeId="0" xr:uid="{00000000-0006-0000-0300-0000A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7" authorId="0" shapeId="0" xr:uid="{00000000-0006-0000-0300-0000A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7" authorId="0" shapeId="0" xr:uid="{00000000-0006-0000-0300-0000A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7" authorId="0" shapeId="0" xr:uid="{00000000-0006-0000-0300-0000A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98" authorId="0" shapeId="0" xr:uid="{00000000-0006-0000-0300-0000A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98" authorId="0" shapeId="0" xr:uid="{00000000-0006-0000-0300-0000A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98" authorId="0" shapeId="0" xr:uid="{00000000-0006-0000-0300-0000B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98" authorId="0" shapeId="0" xr:uid="{00000000-0006-0000-0300-0000B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98" authorId="0" shapeId="0" xr:uid="{00000000-0006-0000-0300-0000B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98" authorId="0" shapeId="0" xr:uid="{00000000-0006-0000-0300-0000B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8" authorId="0" shapeId="0" xr:uid="{00000000-0006-0000-0300-0000B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8" authorId="0" shapeId="0" xr:uid="{00000000-0006-0000-0300-0000B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8" authorId="0" shapeId="0" xr:uid="{00000000-0006-0000-0300-0000B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9" authorId="0" shapeId="0" xr:uid="{00000000-0006-0000-0300-0000B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9" authorId="0" shapeId="0" xr:uid="{00000000-0006-0000-0300-0000B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9" authorId="0" shapeId="0" xr:uid="{00000000-0006-0000-0300-0000B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0" authorId="0" shapeId="0" xr:uid="{00000000-0006-0000-0300-0000B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0" authorId="0" shapeId="0" xr:uid="{00000000-0006-0000-0300-0000B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0" authorId="0" shapeId="0" xr:uid="{00000000-0006-0000-0300-0000B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1" authorId="0" shapeId="0" xr:uid="{00000000-0006-0000-0300-0000B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1" authorId="0" shapeId="0" xr:uid="{00000000-0006-0000-0300-0000B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1" authorId="0" shapeId="0" xr:uid="{00000000-0006-0000-0300-0000B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2" authorId="0" shapeId="0" xr:uid="{00000000-0006-0000-0300-0000C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2" authorId="0" shapeId="0" xr:uid="{00000000-0006-0000-0300-0000C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2" authorId="0" shapeId="0" xr:uid="{00000000-0006-0000-0300-0000C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03" authorId="0" shapeId="0" xr:uid="{00000000-0006-0000-0300-0000C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03" authorId="0" shapeId="0" xr:uid="{00000000-0006-0000-0300-0000C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03" authorId="0" shapeId="0" xr:uid="{00000000-0006-0000-0300-0000C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03" authorId="0" shapeId="0" xr:uid="{00000000-0006-0000-0300-0000C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03" authorId="0" shapeId="0" xr:uid="{00000000-0006-0000-0300-0000C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03" authorId="0" shapeId="0" xr:uid="{00000000-0006-0000-0300-0000C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3" authorId="0" shapeId="0" xr:uid="{00000000-0006-0000-0300-0000C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3" authorId="0" shapeId="0" xr:uid="{00000000-0006-0000-0300-0000C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3" authorId="0" shapeId="0" xr:uid="{00000000-0006-0000-0300-0000C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4" authorId="0" shapeId="0" xr:uid="{00000000-0006-0000-0300-0000C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4" authorId="0" shapeId="0" xr:uid="{00000000-0006-0000-0300-0000C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4" authorId="0" shapeId="0" xr:uid="{00000000-0006-0000-0300-0000C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5" authorId="0" shapeId="0" xr:uid="{00000000-0006-0000-0300-0000C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5" authorId="0" shapeId="0" xr:uid="{00000000-0006-0000-0300-0000D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5" authorId="0" shapeId="0" xr:uid="{00000000-0006-0000-0300-0000D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6" authorId="0" shapeId="0" xr:uid="{00000000-0006-0000-0300-0000D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6" authorId="0" shapeId="0" xr:uid="{00000000-0006-0000-0300-0000D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6" authorId="0" shapeId="0" xr:uid="{00000000-0006-0000-0300-0000D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7" authorId="0" shapeId="0" xr:uid="{00000000-0006-0000-0300-0000D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7" authorId="0" shapeId="0" xr:uid="{00000000-0006-0000-0300-0000D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7" authorId="0" shapeId="0" xr:uid="{00000000-0006-0000-0300-0000D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08" authorId="0" shapeId="0" xr:uid="{00000000-0006-0000-0300-0000D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08" authorId="0" shapeId="0" xr:uid="{00000000-0006-0000-0300-0000D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08" authorId="0" shapeId="0" xr:uid="{00000000-0006-0000-0300-0000D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08" authorId="0" shapeId="0" xr:uid="{00000000-0006-0000-0300-0000D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08" authorId="0" shapeId="0" xr:uid="{00000000-0006-0000-0300-0000D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08" authorId="0" shapeId="0" xr:uid="{00000000-0006-0000-0300-0000D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8" authorId="0" shapeId="0" xr:uid="{00000000-0006-0000-0300-0000D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8" authorId="0" shapeId="0" xr:uid="{00000000-0006-0000-0300-0000D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8" authorId="0" shapeId="0" xr:uid="{00000000-0006-0000-0300-0000E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9" authorId="0" shapeId="0" xr:uid="{00000000-0006-0000-0300-0000E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9" authorId="0" shapeId="0" xr:uid="{00000000-0006-0000-0300-0000E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9" authorId="0" shapeId="0" xr:uid="{00000000-0006-0000-0300-0000E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0" authorId="0" shapeId="0" xr:uid="{00000000-0006-0000-0300-0000E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0" authorId="0" shapeId="0" xr:uid="{00000000-0006-0000-0300-0000E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0" authorId="0" shapeId="0" xr:uid="{00000000-0006-0000-0300-0000E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1" authorId="0" shapeId="0" xr:uid="{00000000-0006-0000-0300-0000E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1" authorId="0" shapeId="0" xr:uid="{00000000-0006-0000-0300-0000E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1" authorId="0" shapeId="0" xr:uid="{00000000-0006-0000-0300-0000E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2" authorId="0" shapeId="0" xr:uid="{00000000-0006-0000-0300-0000E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2" authorId="0" shapeId="0" xr:uid="{00000000-0006-0000-0300-0000E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2" authorId="0" shapeId="0" xr:uid="{00000000-0006-0000-0300-0000E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13" authorId="0" shapeId="0" xr:uid="{00000000-0006-0000-0300-0000E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13" authorId="0" shapeId="0" xr:uid="{00000000-0006-0000-0300-0000E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13" authorId="0" shapeId="0" xr:uid="{00000000-0006-0000-0300-0000E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13" authorId="0" shapeId="0" xr:uid="{00000000-0006-0000-0300-0000F0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13" authorId="0" shapeId="0" xr:uid="{00000000-0006-0000-0300-0000F1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13" authorId="0" shapeId="0" xr:uid="{00000000-0006-0000-0300-0000F2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3" authorId="0" shapeId="0" xr:uid="{00000000-0006-0000-0300-0000F3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3" authorId="0" shapeId="0" xr:uid="{00000000-0006-0000-0300-0000F4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3" authorId="0" shapeId="0" xr:uid="{00000000-0006-0000-0300-0000F5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4" authorId="0" shapeId="0" xr:uid="{00000000-0006-0000-0300-0000F6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4" authorId="0" shapeId="0" xr:uid="{00000000-0006-0000-0300-0000F7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4" authorId="0" shapeId="0" xr:uid="{00000000-0006-0000-0300-0000F8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5" authorId="0" shapeId="0" xr:uid="{00000000-0006-0000-0300-0000F9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5" authorId="0" shapeId="0" xr:uid="{00000000-0006-0000-0300-0000FA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5" authorId="0" shapeId="0" xr:uid="{00000000-0006-0000-0300-0000FB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6" authorId="0" shapeId="0" xr:uid="{00000000-0006-0000-0300-0000FC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6" authorId="0" shapeId="0" xr:uid="{00000000-0006-0000-0300-0000FD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6" authorId="0" shapeId="0" xr:uid="{00000000-0006-0000-0300-0000FE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7" authorId="0" shapeId="0" xr:uid="{00000000-0006-0000-0300-0000FF04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7" authorId="0" shapeId="0" xr:uid="{00000000-0006-0000-0300-00000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7" authorId="0" shapeId="0" xr:uid="{00000000-0006-0000-0300-00000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18" authorId="0" shapeId="0" xr:uid="{00000000-0006-0000-0300-00000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18" authorId="0" shapeId="0" xr:uid="{00000000-0006-0000-0300-00000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18" authorId="0" shapeId="0" xr:uid="{00000000-0006-0000-0300-00000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18" authorId="0" shapeId="0" xr:uid="{00000000-0006-0000-0300-00000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18" authorId="0" shapeId="0" xr:uid="{00000000-0006-0000-0300-00000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18" authorId="0" shapeId="0" xr:uid="{00000000-0006-0000-0300-00000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8" authorId="0" shapeId="0" xr:uid="{00000000-0006-0000-0300-00000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8" authorId="0" shapeId="0" xr:uid="{00000000-0006-0000-0300-00000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8" authorId="0" shapeId="0" xr:uid="{00000000-0006-0000-0300-00000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9" authorId="0" shapeId="0" xr:uid="{00000000-0006-0000-0300-00000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9" authorId="0" shapeId="0" xr:uid="{00000000-0006-0000-0300-00000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9" authorId="0" shapeId="0" xr:uid="{00000000-0006-0000-0300-00000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0" authorId="0" shapeId="0" xr:uid="{00000000-0006-0000-0300-00000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0" authorId="0" shapeId="0" xr:uid="{00000000-0006-0000-0300-00000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0" authorId="0" shapeId="0" xr:uid="{00000000-0006-0000-0300-00001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1" authorId="0" shapeId="0" xr:uid="{00000000-0006-0000-0300-00001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1" authorId="0" shapeId="0" xr:uid="{00000000-0006-0000-0300-00001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1" authorId="0" shapeId="0" xr:uid="{00000000-0006-0000-0300-00001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2" authorId="0" shapeId="0" xr:uid="{00000000-0006-0000-0300-00001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2" authorId="0" shapeId="0" xr:uid="{00000000-0006-0000-0300-00001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2" authorId="0" shapeId="0" xr:uid="{00000000-0006-0000-0300-00001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23" authorId="0" shapeId="0" xr:uid="{00000000-0006-0000-0300-00001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23" authorId="0" shapeId="0" xr:uid="{00000000-0006-0000-0300-00001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23" authorId="0" shapeId="0" xr:uid="{00000000-0006-0000-0300-00001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23" authorId="0" shapeId="0" xr:uid="{00000000-0006-0000-0300-00001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23" authorId="0" shapeId="0" xr:uid="{00000000-0006-0000-0300-00001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23" authorId="0" shapeId="0" xr:uid="{00000000-0006-0000-0300-00001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3" authorId="0" shapeId="0" xr:uid="{00000000-0006-0000-0300-00001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3" authorId="0" shapeId="0" xr:uid="{00000000-0006-0000-0300-00001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3" authorId="0" shapeId="0" xr:uid="{00000000-0006-0000-0300-00001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4" authorId="0" shapeId="0" xr:uid="{00000000-0006-0000-0300-00002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4" authorId="0" shapeId="0" xr:uid="{00000000-0006-0000-0300-00002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4" authorId="0" shapeId="0" xr:uid="{00000000-0006-0000-0300-00002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5" authorId="0" shapeId="0" xr:uid="{00000000-0006-0000-0300-00002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5" authorId="0" shapeId="0" xr:uid="{00000000-0006-0000-0300-00002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5" authorId="0" shapeId="0" xr:uid="{00000000-0006-0000-0300-00002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6" authorId="0" shapeId="0" xr:uid="{00000000-0006-0000-0300-00002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6" authorId="0" shapeId="0" xr:uid="{00000000-0006-0000-0300-00002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6" authorId="0" shapeId="0" xr:uid="{00000000-0006-0000-0300-00002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7" authorId="0" shapeId="0" xr:uid="{00000000-0006-0000-0300-00002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7" authorId="0" shapeId="0" xr:uid="{00000000-0006-0000-0300-00002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7" authorId="0" shapeId="0" xr:uid="{00000000-0006-0000-0300-00002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28" authorId="0" shapeId="0" xr:uid="{00000000-0006-0000-0300-00002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28" authorId="0" shapeId="0" xr:uid="{00000000-0006-0000-0300-00002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28" authorId="0" shapeId="0" xr:uid="{00000000-0006-0000-0300-00002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28" authorId="0" shapeId="0" xr:uid="{00000000-0006-0000-0300-00002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28" authorId="0" shapeId="0" xr:uid="{00000000-0006-0000-0300-00003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28" authorId="0" shapeId="0" xr:uid="{00000000-0006-0000-0300-00003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8" authorId="0" shapeId="0" xr:uid="{00000000-0006-0000-0300-00003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8" authorId="0" shapeId="0" xr:uid="{00000000-0006-0000-0300-00003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8" authorId="0" shapeId="0" xr:uid="{00000000-0006-0000-0300-00003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9" authorId="0" shapeId="0" xr:uid="{00000000-0006-0000-0300-00003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9" authorId="0" shapeId="0" xr:uid="{00000000-0006-0000-0300-00003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9" authorId="0" shapeId="0" xr:uid="{00000000-0006-0000-0300-00003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0" authorId="0" shapeId="0" xr:uid="{00000000-0006-0000-0300-00003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0" authorId="0" shapeId="0" xr:uid="{00000000-0006-0000-0300-00003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0" authorId="0" shapeId="0" xr:uid="{00000000-0006-0000-0300-00003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1" authorId="0" shapeId="0" xr:uid="{00000000-0006-0000-0300-00003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1" authorId="0" shapeId="0" xr:uid="{00000000-0006-0000-0300-00003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1" authorId="0" shapeId="0" xr:uid="{00000000-0006-0000-0300-00003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2" authorId="0" shapeId="0" xr:uid="{00000000-0006-0000-0300-00003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2" authorId="0" shapeId="0" xr:uid="{00000000-0006-0000-0300-00003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2" authorId="0" shapeId="0" xr:uid="{00000000-0006-0000-0300-00004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33" authorId="0" shapeId="0" xr:uid="{00000000-0006-0000-0300-00004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33" authorId="0" shapeId="0" xr:uid="{00000000-0006-0000-0300-00004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33" authorId="0" shapeId="0" xr:uid="{00000000-0006-0000-0300-00004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33" authorId="0" shapeId="0" xr:uid="{00000000-0006-0000-0300-00004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33" authorId="0" shapeId="0" xr:uid="{00000000-0006-0000-0300-00004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33" authorId="0" shapeId="0" xr:uid="{00000000-0006-0000-0300-00004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3" authorId="0" shapeId="0" xr:uid="{00000000-0006-0000-0300-00004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3" authorId="0" shapeId="0" xr:uid="{00000000-0006-0000-0300-00004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3" authorId="0" shapeId="0" xr:uid="{00000000-0006-0000-0300-00004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4" authorId="0" shapeId="0" xr:uid="{00000000-0006-0000-0300-00004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4" authorId="0" shapeId="0" xr:uid="{00000000-0006-0000-0300-00004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4" authorId="0" shapeId="0" xr:uid="{00000000-0006-0000-0300-00004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5" authorId="0" shapeId="0" xr:uid="{00000000-0006-0000-0300-00004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5" authorId="0" shapeId="0" xr:uid="{00000000-0006-0000-0300-00004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5" authorId="0" shapeId="0" xr:uid="{00000000-0006-0000-0300-00004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6" authorId="0" shapeId="0" xr:uid="{00000000-0006-0000-0300-00005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6" authorId="0" shapeId="0" xr:uid="{00000000-0006-0000-0300-00005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6" authorId="0" shapeId="0" xr:uid="{00000000-0006-0000-0300-00005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7" authorId="0" shapeId="0" xr:uid="{00000000-0006-0000-0300-00005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7" authorId="0" shapeId="0" xr:uid="{00000000-0006-0000-0300-00005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7" authorId="0" shapeId="0" xr:uid="{00000000-0006-0000-0300-00005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38" authorId="0" shapeId="0" xr:uid="{00000000-0006-0000-0300-00005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38" authorId="0" shapeId="0" xr:uid="{00000000-0006-0000-0300-00005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38" authorId="0" shapeId="0" xr:uid="{00000000-0006-0000-0300-00005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38" authorId="0" shapeId="0" xr:uid="{00000000-0006-0000-0300-00005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38" authorId="0" shapeId="0" xr:uid="{00000000-0006-0000-0300-00005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38" authorId="0" shapeId="0" xr:uid="{00000000-0006-0000-0300-00005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8" authorId="0" shapeId="0" xr:uid="{00000000-0006-0000-0300-00005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8" authorId="0" shapeId="0" xr:uid="{00000000-0006-0000-0300-00005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8" authorId="0" shapeId="0" xr:uid="{00000000-0006-0000-0300-00005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9" authorId="0" shapeId="0" xr:uid="{00000000-0006-0000-0300-00005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9" authorId="0" shapeId="0" xr:uid="{00000000-0006-0000-0300-00006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9" authorId="0" shapeId="0" xr:uid="{00000000-0006-0000-0300-00006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0" authorId="0" shapeId="0" xr:uid="{00000000-0006-0000-0300-00006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0" authorId="0" shapeId="0" xr:uid="{00000000-0006-0000-0300-00006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0" authorId="0" shapeId="0" xr:uid="{00000000-0006-0000-0300-00006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1" authorId="0" shapeId="0" xr:uid="{00000000-0006-0000-0300-00006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1" authorId="0" shapeId="0" xr:uid="{00000000-0006-0000-0300-00006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1" authorId="0" shapeId="0" xr:uid="{00000000-0006-0000-0300-00006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2" authorId="0" shapeId="0" xr:uid="{00000000-0006-0000-0300-00006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2" authorId="0" shapeId="0" xr:uid="{00000000-0006-0000-0300-00006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2" authorId="0" shapeId="0" xr:uid="{00000000-0006-0000-0300-00006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43" authorId="0" shapeId="0" xr:uid="{00000000-0006-0000-0300-00006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43" authorId="0" shapeId="0" xr:uid="{00000000-0006-0000-0300-00006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43" authorId="0" shapeId="0" xr:uid="{00000000-0006-0000-0300-00006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43" authorId="0" shapeId="0" xr:uid="{00000000-0006-0000-0300-00006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43" authorId="0" shapeId="0" xr:uid="{00000000-0006-0000-0300-00006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43" authorId="0" shapeId="0" xr:uid="{00000000-0006-0000-0300-00007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3" authorId="0" shapeId="0" xr:uid="{00000000-0006-0000-0300-00007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3" authorId="0" shapeId="0" xr:uid="{00000000-0006-0000-0300-00007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3" authorId="0" shapeId="0" xr:uid="{00000000-0006-0000-0300-00007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4" authorId="0" shapeId="0" xr:uid="{00000000-0006-0000-0300-00007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4" authorId="0" shapeId="0" xr:uid="{00000000-0006-0000-0300-00007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4" authorId="0" shapeId="0" xr:uid="{00000000-0006-0000-0300-00007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5" authorId="0" shapeId="0" xr:uid="{00000000-0006-0000-0300-00007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5" authorId="0" shapeId="0" xr:uid="{00000000-0006-0000-0300-00007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5" authorId="0" shapeId="0" xr:uid="{00000000-0006-0000-0300-00007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6" authorId="0" shapeId="0" xr:uid="{00000000-0006-0000-0300-00007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6" authorId="0" shapeId="0" xr:uid="{00000000-0006-0000-0300-00007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6" authorId="0" shapeId="0" xr:uid="{00000000-0006-0000-0300-00007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7" authorId="0" shapeId="0" xr:uid="{00000000-0006-0000-0300-00007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7" authorId="0" shapeId="0" xr:uid="{00000000-0006-0000-0300-00007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7" authorId="0" shapeId="0" xr:uid="{00000000-0006-0000-0300-00007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48" authorId="0" shapeId="0" xr:uid="{00000000-0006-0000-0300-00008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48" authorId="0" shapeId="0" xr:uid="{00000000-0006-0000-0300-00008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48" authorId="0" shapeId="0" xr:uid="{00000000-0006-0000-0300-00008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48" authorId="0" shapeId="0" xr:uid="{00000000-0006-0000-0300-00008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48" authorId="0" shapeId="0" xr:uid="{00000000-0006-0000-0300-00008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48" authorId="0" shapeId="0" xr:uid="{00000000-0006-0000-0300-00008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8" authorId="0" shapeId="0" xr:uid="{00000000-0006-0000-0300-00008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8" authorId="0" shapeId="0" xr:uid="{00000000-0006-0000-0300-00008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8" authorId="0" shapeId="0" xr:uid="{00000000-0006-0000-0300-00008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9" authorId="0" shapeId="0" xr:uid="{00000000-0006-0000-0300-00008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9" authorId="0" shapeId="0" xr:uid="{00000000-0006-0000-0300-00008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9" authorId="0" shapeId="0" xr:uid="{00000000-0006-0000-0300-00008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0" authorId="0" shapeId="0" xr:uid="{00000000-0006-0000-0300-00008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0" authorId="0" shapeId="0" xr:uid="{00000000-0006-0000-0300-00008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0" authorId="0" shapeId="0" xr:uid="{00000000-0006-0000-0300-00008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1" authorId="0" shapeId="0" xr:uid="{00000000-0006-0000-0300-00008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1" authorId="0" shapeId="0" xr:uid="{00000000-0006-0000-0300-00009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1" authorId="0" shapeId="0" xr:uid="{00000000-0006-0000-0300-00009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2" authorId="0" shapeId="0" xr:uid="{00000000-0006-0000-0300-00009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2" authorId="0" shapeId="0" xr:uid="{00000000-0006-0000-0300-00009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2" authorId="0" shapeId="0" xr:uid="{00000000-0006-0000-0300-00009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53" authorId="0" shapeId="0" xr:uid="{00000000-0006-0000-0300-00009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53" authorId="0" shapeId="0" xr:uid="{00000000-0006-0000-0300-00009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53" authorId="0" shapeId="0" xr:uid="{00000000-0006-0000-0300-00009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53" authorId="0" shapeId="0" xr:uid="{00000000-0006-0000-0300-00009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53" authorId="0" shapeId="0" xr:uid="{00000000-0006-0000-0300-00009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53" authorId="0" shapeId="0" xr:uid="{00000000-0006-0000-0300-00009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3" authorId="0" shapeId="0" xr:uid="{00000000-0006-0000-0300-00009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3" authorId="0" shapeId="0" xr:uid="{00000000-0006-0000-0300-00009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3" authorId="0" shapeId="0" xr:uid="{00000000-0006-0000-0300-00009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4" authorId="0" shapeId="0" xr:uid="{00000000-0006-0000-0300-00009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4" authorId="0" shapeId="0" xr:uid="{00000000-0006-0000-0300-00009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4" authorId="0" shapeId="0" xr:uid="{00000000-0006-0000-0300-0000A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5" authorId="0" shapeId="0" xr:uid="{00000000-0006-0000-0300-0000A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5" authorId="0" shapeId="0" xr:uid="{00000000-0006-0000-0300-0000A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5" authorId="0" shapeId="0" xr:uid="{00000000-0006-0000-0300-0000A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6" authorId="0" shapeId="0" xr:uid="{00000000-0006-0000-0300-0000A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6" authorId="0" shapeId="0" xr:uid="{00000000-0006-0000-0300-0000A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6" authorId="0" shapeId="0" xr:uid="{00000000-0006-0000-0300-0000A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7" authorId="0" shapeId="0" xr:uid="{00000000-0006-0000-0300-0000A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7" authorId="0" shapeId="0" xr:uid="{00000000-0006-0000-0300-0000A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7" authorId="0" shapeId="0" xr:uid="{00000000-0006-0000-0300-0000A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58" authorId="0" shapeId="0" xr:uid="{00000000-0006-0000-0300-0000A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58" authorId="0" shapeId="0" xr:uid="{00000000-0006-0000-0300-0000A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58" authorId="0" shapeId="0" xr:uid="{00000000-0006-0000-0300-0000A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58" authorId="0" shapeId="0" xr:uid="{00000000-0006-0000-0300-0000A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58" authorId="0" shapeId="0" xr:uid="{00000000-0006-0000-0300-0000A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58" authorId="0" shapeId="0" xr:uid="{00000000-0006-0000-0300-0000A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8" authorId="0" shapeId="0" xr:uid="{00000000-0006-0000-0300-0000B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8" authorId="0" shapeId="0" xr:uid="{00000000-0006-0000-0300-0000B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8" authorId="0" shapeId="0" xr:uid="{00000000-0006-0000-0300-0000B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9" authorId="0" shapeId="0" xr:uid="{00000000-0006-0000-0300-0000B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9" authorId="0" shapeId="0" xr:uid="{00000000-0006-0000-0300-0000B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9" authorId="0" shapeId="0" xr:uid="{00000000-0006-0000-0300-0000B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0" authorId="0" shapeId="0" xr:uid="{00000000-0006-0000-0300-0000B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0" authorId="0" shapeId="0" xr:uid="{00000000-0006-0000-0300-0000B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0" authorId="0" shapeId="0" xr:uid="{00000000-0006-0000-0300-0000B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1" authorId="0" shapeId="0" xr:uid="{00000000-0006-0000-0300-0000B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1" authorId="0" shapeId="0" xr:uid="{00000000-0006-0000-0300-0000B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1" authorId="0" shapeId="0" xr:uid="{00000000-0006-0000-0300-0000B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2" authorId="0" shapeId="0" xr:uid="{00000000-0006-0000-0300-0000B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2" authorId="0" shapeId="0" xr:uid="{00000000-0006-0000-0300-0000B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2" authorId="0" shapeId="0" xr:uid="{00000000-0006-0000-0300-0000B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63" authorId="0" shapeId="0" xr:uid="{00000000-0006-0000-0300-0000B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63" authorId="0" shapeId="0" xr:uid="{00000000-0006-0000-0300-0000C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63" authorId="0" shapeId="0" xr:uid="{00000000-0006-0000-0300-0000C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63" authorId="0" shapeId="0" xr:uid="{00000000-0006-0000-0300-0000C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63" authorId="0" shapeId="0" xr:uid="{00000000-0006-0000-0300-0000C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63" authorId="0" shapeId="0" xr:uid="{00000000-0006-0000-0300-0000C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3" authorId="0" shapeId="0" xr:uid="{00000000-0006-0000-0300-0000C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3" authorId="0" shapeId="0" xr:uid="{00000000-0006-0000-0300-0000C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3" authorId="0" shapeId="0" xr:uid="{00000000-0006-0000-0300-0000C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4" authorId="0" shapeId="0" xr:uid="{00000000-0006-0000-0300-0000C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4" authorId="0" shapeId="0" xr:uid="{00000000-0006-0000-0300-0000C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4" authorId="0" shapeId="0" xr:uid="{00000000-0006-0000-0300-0000C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5" authorId="0" shapeId="0" xr:uid="{00000000-0006-0000-0300-0000C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5" authorId="0" shapeId="0" xr:uid="{00000000-0006-0000-0300-0000C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5" authorId="0" shapeId="0" xr:uid="{00000000-0006-0000-0300-0000C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6" authorId="0" shapeId="0" xr:uid="{00000000-0006-0000-0300-0000C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6" authorId="0" shapeId="0" xr:uid="{00000000-0006-0000-0300-0000C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6" authorId="0" shapeId="0" xr:uid="{00000000-0006-0000-0300-0000D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7" authorId="0" shapeId="0" xr:uid="{00000000-0006-0000-0300-0000D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7" authorId="0" shapeId="0" xr:uid="{00000000-0006-0000-0300-0000D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7" authorId="0" shapeId="0" xr:uid="{00000000-0006-0000-0300-0000D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68" authorId="0" shapeId="0" xr:uid="{00000000-0006-0000-0300-0000D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68" authorId="0" shapeId="0" xr:uid="{00000000-0006-0000-0300-0000D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68" authorId="0" shapeId="0" xr:uid="{00000000-0006-0000-0300-0000D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68" authorId="0" shapeId="0" xr:uid="{00000000-0006-0000-0300-0000D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68" authorId="0" shapeId="0" xr:uid="{00000000-0006-0000-0300-0000D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68" authorId="0" shapeId="0" xr:uid="{00000000-0006-0000-0300-0000D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8" authorId="0" shapeId="0" xr:uid="{00000000-0006-0000-0300-0000D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8" authorId="0" shapeId="0" xr:uid="{00000000-0006-0000-0300-0000D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8" authorId="0" shapeId="0" xr:uid="{00000000-0006-0000-0300-0000D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9" authorId="0" shapeId="0" xr:uid="{00000000-0006-0000-0300-0000D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9" authorId="0" shapeId="0" xr:uid="{00000000-0006-0000-0300-0000D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9" authorId="0" shapeId="0" xr:uid="{00000000-0006-0000-0300-0000D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0" authorId="0" shapeId="0" xr:uid="{00000000-0006-0000-0300-0000E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0" authorId="0" shapeId="0" xr:uid="{00000000-0006-0000-0300-0000E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0" authorId="0" shapeId="0" xr:uid="{00000000-0006-0000-0300-0000E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1" authorId="0" shapeId="0" xr:uid="{00000000-0006-0000-0300-0000E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1" authorId="0" shapeId="0" xr:uid="{00000000-0006-0000-0300-0000E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1" authorId="0" shapeId="0" xr:uid="{00000000-0006-0000-0300-0000E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2" authorId="0" shapeId="0" xr:uid="{00000000-0006-0000-0300-0000E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2" authorId="0" shapeId="0" xr:uid="{00000000-0006-0000-0300-0000E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2" authorId="0" shapeId="0" xr:uid="{00000000-0006-0000-0300-0000E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73" authorId="0" shapeId="0" xr:uid="{00000000-0006-0000-0300-0000E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73" authorId="0" shapeId="0" xr:uid="{00000000-0006-0000-0300-0000E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73" authorId="0" shapeId="0" xr:uid="{00000000-0006-0000-0300-0000E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73" authorId="0" shapeId="0" xr:uid="{00000000-0006-0000-0300-0000E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73" authorId="0" shapeId="0" xr:uid="{00000000-0006-0000-0300-0000E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73" authorId="0" shapeId="0" xr:uid="{00000000-0006-0000-0300-0000E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3" authorId="0" shapeId="0" xr:uid="{00000000-0006-0000-0300-0000E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3" authorId="0" shapeId="0" xr:uid="{00000000-0006-0000-0300-0000F0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3" authorId="0" shapeId="0" xr:uid="{00000000-0006-0000-0300-0000F1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4" authorId="0" shapeId="0" xr:uid="{00000000-0006-0000-0300-0000F2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4" authorId="0" shapeId="0" xr:uid="{00000000-0006-0000-0300-0000F3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4" authorId="0" shapeId="0" xr:uid="{00000000-0006-0000-0300-0000F4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5" authorId="0" shapeId="0" xr:uid="{00000000-0006-0000-0300-0000F5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5" authorId="0" shapeId="0" xr:uid="{00000000-0006-0000-0300-0000F6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5" authorId="0" shapeId="0" xr:uid="{00000000-0006-0000-0300-0000F7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6" authorId="0" shapeId="0" xr:uid="{00000000-0006-0000-0300-0000F8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6" authorId="0" shapeId="0" xr:uid="{00000000-0006-0000-0300-0000F9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6" authorId="0" shapeId="0" xr:uid="{00000000-0006-0000-0300-0000FA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7" authorId="0" shapeId="0" xr:uid="{00000000-0006-0000-0300-0000FB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7" authorId="0" shapeId="0" xr:uid="{00000000-0006-0000-0300-0000FC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7" authorId="0" shapeId="0" xr:uid="{00000000-0006-0000-0300-0000FD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78" authorId="0" shapeId="0" xr:uid="{00000000-0006-0000-0300-0000FE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78" authorId="0" shapeId="0" xr:uid="{00000000-0006-0000-0300-0000FF05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78" authorId="0" shapeId="0" xr:uid="{00000000-0006-0000-0300-00000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78" authorId="0" shapeId="0" xr:uid="{00000000-0006-0000-0300-00000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78" authorId="0" shapeId="0" xr:uid="{00000000-0006-0000-0300-00000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78" authorId="0" shapeId="0" xr:uid="{00000000-0006-0000-0300-00000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8" authorId="0" shapeId="0" xr:uid="{00000000-0006-0000-0300-00000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8" authorId="0" shapeId="0" xr:uid="{00000000-0006-0000-0300-00000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8" authorId="0" shapeId="0" xr:uid="{00000000-0006-0000-0300-00000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9" authorId="0" shapeId="0" xr:uid="{00000000-0006-0000-0300-00000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9" authorId="0" shapeId="0" xr:uid="{00000000-0006-0000-0300-00000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9" authorId="0" shapeId="0" xr:uid="{00000000-0006-0000-0300-00000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0" authorId="0" shapeId="0" xr:uid="{00000000-0006-0000-0300-00000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0" authorId="0" shapeId="0" xr:uid="{00000000-0006-0000-0300-00000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0" authorId="0" shapeId="0" xr:uid="{00000000-0006-0000-0300-00000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1" authorId="0" shapeId="0" xr:uid="{00000000-0006-0000-0300-00000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1" authorId="0" shapeId="0" xr:uid="{00000000-0006-0000-0300-00000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1" authorId="0" shapeId="0" xr:uid="{00000000-0006-0000-0300-00000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2" authorId="0" shapeId="0" xr:uid="{00000000-0006-0000-0300-00001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2" authorId="0" shapeId="0" xr:uid="{00000000-0006-0000-0300-00001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2" authorId="0" shapeId="0" xr:uid="{00000000-0006-0000-0300-00001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83" authorId="0" shapeId="0" xr:uid="{00000000-0006-0000-0300-00001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83" authorId="0" shapeId="0" xr:uid="{00000000-0006-0000-0300-00001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83" authorId="0" shapeId="0" xr:uid="{00000000-0006-0000-0300-00001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83" authorId="0" shapeId="0" xr:uid="{00000000-0006-0000-0300-00001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83" authorId="0" shapeId="0" xr:uid="{00000000-0006-0000-0300-00001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83" authorId="0" shapeId="0" xr:uid="{00000000-0006-0000-0300-00001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3" authorId="0" shapeId="0" xr:uid="{00000000-0006-0000-0300-00001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3" authorId="0" shapeId="0" xr:uid="{00000000-0006-0000-0300-00001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3" authorId="0" shapeId="0" xr:uid="{00000000-0006-0000-0300-00001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4" authorId="0" shapeId="0" xr:uid="{00000000-0006-0000-0300-00001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4" authorId="0" shapeId="0" xr:uid="{00000000-0006-0000-0300-00001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4" authorId="0" shapeId="0" xr:uid="{00000000-0006-0000-0300-00001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5" authorId="0" shapeId="0" xr:uid="{00000000-0006-0000-0300-00001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5" authorId="0" shapeId="0" xr:uid="{00000000-0006-0000-0300-00002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5" authorId="0" shapeId="0" xr:uid="{00000000-0006-0000-0300-00002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6" authorId="0" shapeId="0" xr:uid="{00000000-0006-0000-0300-00002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6" authorId="0" shapeId="0" xr:uid="{00000000-0006-0000-0300-00002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6" authorId="0" shapeId="0" xr:uid="{00000000-0006-0000-0300-00002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7" authorId="0" shapeId="0" xr:uid="{00000000-0006-0000-0300-00002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7" authorId="0" shapeId="0" xr:uid="{00000000-0006-0000-0300-00002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7" authorId="0" shapeId="0" xr:uid="{00000000-0006-0000-0300-00002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88" authorId="0" shapeId="0" xr:uid="{00000000-0006-0000-0300-00002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88" authorId="0" shapeId="0" xr:uid="{00000000-0006-0000-0300-00002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88" authorId="0" shapeId="0" xr:uid="{00000000-0006-0000-0300-00002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88" authorId="0" shapeId="0" xr:uid="{00000000-0006-0000-0300-00002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88" authorId="0" shapeId="0" xr:uid="{00000000-0006-0000-0300-00002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88" authorId="0" shapeId="0" xr:uid="{00000000-0006-0000-0300-00002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8" authorId="0" shapeId="0" xr:uid="{00000000-0006-0000-0300-00002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8" authorId="0" shapeId="0" xr:uid="{00000000-0006-0000-0300-00002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8" authorId="0" shapeId="0" xr:uid="{00000000-0006-0000-0300-00003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9" authorId="0" shapeId="0" xr:uid="{00000000-0006-0000-0300-00003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9" authorId="0" shapeId="0" xr:uid="{00000000-0006-0000-0300-00003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9" authorId="0" shapeId="0" xr:uid="{00000000-0006-0000-0300-00003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0" authorId="0" shapeId="0" xr:uid="{00000000-0006-0000-0300-00003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0" authorId="0" shapeId="0" xr:uid="{00000000-0006-0000-0300-00003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0" authorId="0" shapeId="0" xr:uid="{00000000-0006-0000-0300-00003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1" authorId="0" shapeId="0" xr:uid="{00000000-0006-0000-0300-00003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1" authorId="0" shapeId="0" xr:uid="{00000000-0006-0000-0300-00003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1" authorId="0" shapeId="0" xr:uid="{00000000-0006-0000-0300-00003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2" authorId="0" shapeId="0" xr:uid="{00000000-0006-0000-0300-00003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2" authorId="0" shapeId="0" xr:uid="{00000000-0006-0000-0300-00003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2" authorId="0" shapeId="0" xr:uid="{00000000-0006-0000-0300-00003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93" authorId="0" shapeId="0" xr:uid="{00000000-0006-0000-0300-00003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93" authorId="0" shapeId="0" xr:uid="{00000000-0006-0000-0300-00003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93" authorId="0" shapeId="0" xr:uid="{00000000-0006-0000-0300-00003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93" authorId="0" shapeId="0" xr:uid="{00000000-0006-0000-0300-00004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93" authorId="0" shapeId="0" xr:uid="{00000000-0006-0000-0300-00004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93" authorId="0" shapeId="0" xr:uid="{00000000-0006-0000-0300-00004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3" authorId="0" shapeId="0" xr:uid="{00000000-0006-0000-0300-00004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3" authorId="0" shapeId="0" xr:uid="{00000000-0006-0000-0300-00004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3" authorId="0" shapeId="0" xr:uid="{00000000-0006-0000-0300-00004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4" authorId="0" shapeId="0" xr:uid="{00000000-0006-0000-0300-00004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4" authorId="0" shapeId="0" xr:uid="{00000000-0006-0000-0300-00004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4" authorId="0" shapeId="0" xr:uid="{00000000-0006-0000-0300-00004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5" authorId="0" shapeId="0" xr:uid="{00000000-0006-0000-0300-00004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5" authorId="0" shapeId="0" xr:uid="{00000000-0006-0000-0300-00004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5" authorId="0" shapeId="0" xr:uid="{00000000-0006-0000-0300-00004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6" authorId="0" shapeId="0" xr:uid="{00000000-0006-0000-0300-00004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6" authorId="0" shapeId="0" xr:uid="{00000000-0006-0000-0300-00004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6" authorId="0" shapeId="0" xr:uid="{00000000-0006-0000-0300-00004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7" authorId="0" shapeId="0" xr:uid="{00000000-0006-0000-0300-00004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7" authorId="0" shapeId="0" xr:uid="{00000000-0006-0000-0300-00005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7" authorId="0" shapeId="0" xr:uid="{00000000-0006-0000-0300-00005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98" authorId="0" shapeId="0" xr:uid="{00000000-0006-0000-0300-00005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98" authorId="0" shapeId="0" xr:uid="{00000000-0006-0000-0300-00005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98" authorId="0" shapeId="0" xr:uid="{00000000-0006-0000-0300-00005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98" authorId="0" shapeId="0" xr:uid="{00000000-0006-0000-0300-00005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98" authorId="0" shapeId="0" xr:uid="{00000000-0006-0000-0300-00005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98" authorId="0" shapeId="0" xr:uid="{00000000-0006-0000-0300-00005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8" authorId="0" shapeId="0" xr:uid="{00000000-0006-0000-0300-00005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8" authorId="0" shapeId="0" xr:uid="{00000000-0006-0000-0300-00005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8" authorId="0" shapeId="0" xr:uid="{00000000-0006-0000-0300-00005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9" authorId="0" shapeId="0" xr:uid="{00000000-0006-0000-0300-00005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9" authorId="0" shapeId="0" xr:uid="{00000000-0006-0000-0300-00005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9" authorId="0" shapeId="0" xr:uid="{00000000-0006-0000-0300-00005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0" authorId="0" shapeId="0" xr:uid="{00000000-0006-0000-0300-00005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0" authorId="0" shapeId="0" xr:uid="{00000000-0006-0000-0300-00005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0" authorId="0" shapeId="0" xr:uid="{00000000-0006-0000-0300-00006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1" authorId="0" shapeId="0" xr:uid="{00000000-0006-0000-0300-00006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1" authorId="0" shapeId="0" xr:uid="{00000000-0006-0000-0300-00006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1" authorId="0" shapeId="0" xr:uid="{00000000-0006-0000-0300-00006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2" authorId="0" shapeId="0" xr:uid="{00000000-0006-0000-0300-00006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2" authorId="0" shapeId="0" xr:uid="{00000000-0006-0000-0300-00006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2" authorId="0" shapeId="0" xr:uid="{00000000-0006-0000-0300-00006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403" authorId="0" shapeId="0" xr:uid="{00000000-0006-0000-0300-00006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403" authorId="0" shapeId="0" xr:uid="{00000000-0006-0000-0300-00006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403" authorId="0" shapeId="0" xr:uid="{00000000-0006-0000-0300-00006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403" authorId="0" shapeId="0" xr:uid="{00000000-0006-0000-0300-00006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403" authorId="0" shapeId="0" xr:uid="{00000000-0006-0000-0300-00006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403" authorId="0" shapeId="0" xr:uid="{00000000-0006-0000-0300-00006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3" authorId="0" shapeId="0" xr:uid="{00000000-0006-0000-0300-00006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3" authorId="0" shapeId="0" xr:uid="{00000000-0006-0000-0300-00006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3" authorId="0" shapeId="0" xr:uid="{00000000-0006-0000-0300-00006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4" authorId="0" shapeId="0" xr:uid="{00000000-0006-0000-0300-00007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4" authorId="0" shapeId="0" xr:uid="{00000000-0006-0000-0300-00007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4" authorId="0" shapeId="0" xr:uid="{00000000-0006-0000-0300-00007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5" authorId="0" shapeId="0" xr:uid="{00000000-0006-0000-0300-00007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5" authorId="0" shapeId="0" xr:uid="{00000000-0006-0000-0300-00007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5" authorId="0" shapeId="0" xr:uid="{00000000-0006-0000-0300-00007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6" authorId="0" shapeId="0" xr:uid="{00000000-0006-0000-0300-00007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6" authorId="0" shapeId="0" xr:uid="{00000000-0006-0000-0300-00007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6" authorId="0" shapeId="0" xr:uid="{00000000-0006-0000-0300-00007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7" authorId="0" shapeId="0" xr:uid="{00000000-0006-0000-0300-00007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7" authorId="0" shapeId="0" xr:uid="{00000000-0006-0000-0300-00007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7" authorId="0" shapeId="0" xr:uid="{00000000-0006-0000-0300-00007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408" authorId="0" shapeId="0" xr:uid="{00000000-0006-0000-0300-00007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408" authorId="0" shapeId="0" xr:uid="{00000000-0006-0000-0300-00007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408" authorId="0" shapeId="0" xr:uid="{00000000-0006-0000-0300-00007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408" authorId="0" shapeId="0" xr:uid="{00000000-0006-0000-0300-00007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408" authorId="0" shapeId="0" xr:uid="{00000000-0006-0000-0300-00008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408" authorId="0" shapeId="0" xr:uid="{00000000-0006-0000-0300-000081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8" authorId="0" shapeId="0" xr:uid="{00000000-0006-0000-0300-000082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8" authorId="0" shapeId="0" xr:uid="{00000000-0006-0000-0300-000083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8" authorId="0" shapeId="0" xr:uid="{00000000-0006-0000-0300-000084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9" authorId="0" shapeId="0" xr:uid="{00000000-0006-0000-0300-000085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9" authorId="0" shapeId="0" xr:uid="{00000000-0006-0000-0300-000086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9" authorId="0" shapeId="0" xr:uid="{00000000-0006-0000-0300-000087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10" authorId="0" shapeId="0" xr:uid="{00000000-0006-0000-0300-000088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10" authorId="0" shapeId="0" xr:uid="{00000000-0006-0000-0300-000089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10" authorId="0" shapeId="0" xr:uid="{00000000-0006-0000-0300-00008A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11" authorId="0" shapeId="0" xr:uid="{00000000-0006-0000-0300-00008B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11" authorId="0" shapeId="0" xr:uid="{00000000-0006-0000-0300-00008C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11" authorId="0" shapeId="0" xr:uid="{00000000-0006-0000-0300-00008D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12" authorId="0" shapeId="0" xr:uid="{00000000-0006-0000-0300-00008E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12" authorId="0" shapeId="0" xr:uid="{00000000-0006-0000-0300-00008F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12" authorId="0" shapeId="0" xr:uid="{00000000-0006-0000-0300-00009006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List>
</comments>
</file>

<file path=xl/sharedStrings.xml><?xml version="1.0" encoding="utf-8"?>
<sst xmlns="http://schemas.openxmlformats.org/spreadsheetml/2006/main" count="3143" uniqueCount="2425">
  <si>
    <t>RAMO / SECTOR:</t>
  </si>
  <si>
    <t>INSTITUCIÓN:</t>
  </si>
  <si>
    <t>Está Documentado</t>
  </si>
  <si>
    <t>Está Formalizado</t>
  </si>
  <si>
    <t>Es 
Efectivo</t>
  </si>
  <si>
    <t>Se 
Aplica</t>
  </si>
  <si>
    <t>Administrativo</t>
  </si>
  <si>
    <t>Presupuestal</t>
  </si>
  <si>
    <t>Preventivo</t>
  </si>
  <si>
    <t>Externo</t>
  </si>
  <si>
    <t>Detectivo</t>
  </si>
  <si>
    <t>SI</t>
  </si>
  <si>
    <t>¿Tiene controles?</t>
  </si>
  <si>
    <t>Cuadrante</t>
  </si>
  <si>
    <t>No. de Factor</t>
  </si>
  <si>
    <t>1.1.1</t>
  </si>
  <si>
    <t>1.1.2</t>
  </si>
  <si>
    <t>1.1.3</t>
  </si>
  <si>
    <t>1.1.4</t>
  </si>
  <si>
    <t>1.1.5</t>
  </si>
  <si>
    <t>1.2.1</t>
  </si>
  <si>
    <t>1.2.2</t>
  </si>
  <si>
    <t>1.2.3</t>
  </si>
  <si>
    <t>1.2.4</t>
  </si>
  <si>
    <t>1.2.5</t>
  </si>
  <si>
    <t>1.3.1</t>
  </si>
  <si>
    <t>1.3.2</t>
  </si>
  <si>
    <t>1.3.3</t>
  </si>
  <si>
    <t>1.3.4</t>
  </si>
  <si>
    <t>1.3.5</t>
  </si>
  <si>
    <t>1.4.1</t>
  </si>
  <si>
    <t>1.4.2</t>
  </si>
  <si>
    <t>1.4.3</t>
  </si>
  <si>
    <t>1.4.4</t>
  </si>
  <si>
    <t>1.4.5</t>
  </si>
  <si>
    <t>1.5.1</t>
  </si>
  <si>
    <t>1.5.2</t>
  </si>
  <si>
    <t>1.5.3</t>
  </si>
  <si>
    <t>1.5.4</t>
  </si>
  <si>
    <t>1.5.5</t>
  </si>
  <si>
    <t>Valoración Inicial</t>
  </si>
  <si>
    <t>Valoración Final</t>
  </si>
  <si>
    <t>Unidad Administrativa</t>
  </si>
  <si>
    <t>No. de Riesgo</t>
  </si>
  <si>
    <t>Clasificación del Riesgo</t>
  </si>
  <si>
    <t>Posibles efectos del Riesgo</t>
  </si>
  <si>
    <t>I. EVALUACIÓN RIESGOS</t>
  </si>
  <si>
    <t>II. EVALUACIÓN DE CONTROLES</t>
  </si>
  <si>
    <t>V. ESTRATEGIAS Y ACCIONES</t>
  </si>
  <si>
    <t>NO</t>
  </si>
  <si>
    <t>Correctivo</t>
  </si>
  <si>
    <t>Suficiente</t>
  </si>
  <si>
    <t>Deficiente</t>
  </si>
  <si>
    <t>Tipo</t>
  </si>
  <si>
    <t>Objetivo</t>
  </si>
  <si>
    <t>Meta</t>
  </si>
  <si>
    <t>Sustantivo</t>
  </si>
  <si>
    <t>Legal</t>
  </si>
  <si>
    <t>Financiero</t>
  </si>
  <si>
    <t>Estratégico</t>
  </si>
  <si>
    <t>Directivo</t>
  </si>
  <si>
    <t>Operativo</t>
  </si>
  <si>
    <t>Especificar Otro</t>
  </si>
  <si>
    <t>UBICACIÓN EN CUADRANTES</t>
  </si>
  <si>
    <t>I</t>
  </si>
  <si>
    <t>II</t>
  </si>
  <si>
    <t>III</t>
  </si>
  <si>
    <t>IV</t>
  </si>
  <si>
    <t>Probabilidad 
de Ocurrencia</t>
  </si>
  <si>
    <t>Descripción</t>
  </si>
  <si>
    <t>Selección</t>
  </si>
  <si>
    <t>Ramo / Sector</t>
  </si>
  <si>
    <t>38 Ciencia y Tecnología</t>
  </si>
  <si>
    <t>04 Gobernación</t>
  </si>
  <si>
    <t>05 Relaciones Exteriores</t>
  </si>
  <si>
    <t>06 Hacienda y Crédito Público</t>
  </si>
  <si>
    <t>07 Defensa Nacional</t>
  </si>
  <si>
    <t>08 Agricultura, Ganadería, Desarrollo Rural, Pesca y Alimentación</t>
  </si>
  <si>
    <t>09 Comunicaciones y Transportes</t>
  </si>
  <si>
    <t>10 Economía</t>
  </si>
  <si>
    <t>11 Educación Pública</t>
  </si>
  <si>
    <t>12 Salud</t>
  </si>
  <si>
    <t>13 Marina</t>
  </si>
  <si>
    <t>14 Trabajo y Previsión Social</t>
  </si>
  <si>
    <t>15 Reforma Agraria</t>
  </si>
  <si>
    <t>16 Medio Ambiente y Recursos Naturales</t>
  </si>
  <si>
    <t>17 Procuraduría General de la República</t>
  </si>
  <si>
    <t>18 Energía</t>
  </si>
  <si>
    <t>20 Desarrollo Social</t>
  </si>
  <si>
    <t>21 Turismo</t>
  </si>
  <si>
    <t>27 Función Pública</t>
  </si>
  <si>
    <t>37 Consejería Jurídica del Ejecutivo Federal</t>
  </si>
  <si>
    <t>Estrategia</t>
  </si>
  <si>
    <t>Alineación a Estrategias, Objetivos, 
o Metas Institucionales</t>
  </si>
  <si>
    <t>Grado
Impacto</t>
  </si>
  <si>
    <t>Probabilidad
Ocurrencia</t>
  </si>
  <si>
    <r>
      <t>A</t>
    </r>
    <r>
      <rPr>
        <b/>
        <sz val="10"/>
        <color indexed="18"/>
        <rFont val="Verdana"/>
        <family val="2"/>
      </rPr>
      <t>ÑO:</t>
    </r>
  </si>
  <si>
    <t>Nivel de decisión
del Riesgo</t>
  </si>
  <si>
    <t>Clasificación</t>
  </si>
  <si>
    <t>Humano</t>
  </si>
  <si>
    <t>Técnico-Administrativo</t>
  </si>
  <si>
    <t>Financiero-Presupuestal</t>
  </si>
  <si>
    <t>TIC's</t>
  </si>
  <si>
    <t>Material</t>
  </si>
  <si>
    <t>Normativo</t>
  </si>
  <si>
    <t>Entorno</t>
  </si>
  <si>
    <t>Interno</t>
  </si>
  <si>
    <t>Determinación de Suficiencia o Deficiencia del Control</t>
  </si>
  <si>
    <t>Descripción de la(s) Acción(es)</t>
  </si>
  <si>
    <t>Ramo Administrativo
/ Sector</t>
  </si>
  <si>
    <r>
      <t>T</t>
    </r>
    <r>
      <rPr>
        <sz val="13"/>
        <color indexed="18"/>
        <rFont val="Verdana"/>
        <family val="2"/>
      </rPr>
      <t xml:space="preserve">itular de la </t>
    </r>
    <r>
      <rPr>
        <sz val="14"/>
        <color indexed="18"/>
        <rFont val="Verdana"/>
        <family val="2"/>
      </rPr>
      <t>I</t>
    </r>
    <r>
      <rPr>
        <sz val="13"/>
        <color indexed="18"/>
        <rFont val="Verdana"/>
        <family val="2"/>
      </rPr>
      <t>nstitución</t>
    </r>
  </si>
  <si>
    <r>
      <t>C</t>
    </r>
    <r>
      <rPr>
        <sz val="13"/>
        <color indexed="18"/>
        <rFont val="Verdana"/>
        <family val="2"/>
      </rPr>
      <t xml:space="preserve">oordinador de </t>
    </r>
    <r>
      <rPr>
        <sz val="14"/>
        <color indexed="18"/>
        <rFont val="Verdana"/>
        <family val="2"/>
      </rPr>
      <t>C</t>
    </r>
    <r>
      <rPr>
        <sz val="13"/>
        <color indexed="18"/>
        <rFont val="Verdana"/>
        <family val="2"/>
      </rPr>
      <t xml:space="preserve">ontrol </t>
    </r>
    <r>
      <rPr>
        <sz val="14"/>
        <color indexed="18"/>
        <rFont val="Verdana"/>
        <family val="2"/>
      </rPr>
      <t>I</t>
    </r>
    <r>
      <rPr>
        <sz val="13"/>
        <color indexed="18"/>
        <rFont val="Verdana"/>
        <family val="2"/>
      </rPr>
      <t>nterno</t>
    </r>
  </si>
  <si>
    <r>
      <t xml:space="preserve"> </t>
    </r>
    <r>
      <rPr>
        <sz val="14"/>
        <color indexed="18"/>
        <rFont val="Verdana"/>
        <family val="2"/>
      </rPr>
      <t xml:space="preserve"> E</t>
    </r>
    <r>
      <rPr>
        <sz val="13"/>
        <color indexed="18"/>
        <rFont val="Verdana"/>
        <family val="2"/>
      </rPr>
      <t xml:space="preserve">nlace de </t>
    </r>
    <r>
      <rPr>
        <sz val="14"/>
        <color indexed="18"/>
        <rFont val="Verdana"/>
        <family val="2"/>
      </rPr>
      <t>A</t>
    </r>
    <r>
      <rPr>
        <sz val="13"/>
        <color indexed="18"/>
        <rFont val="Verdana"/>
        <family val="2"/>
      </rPr>
      <t xml:space="preserve">dministración de </t>
    </r>
    <r>
      <rPr>
        <sz val="14"/>
        <color indexed="18"/>
        <rFont val="Verdana"/>
        <family val="2"/>
      </rPr>
      <t>R</t>
    </r>
    <r>
      <rPr>
        <sz val="13"/>
        <color indexed="18"/>
        <rFont val="Verdana"/>
        <family val="2"/>
      </rPr>
      <t>iesgos</t>
    </r>
  </si>
  <si>
    <t>A U T O R I Z Ó</t>
  </si>
  <si>
    <t>S U P E R V I S Ó</t>
  </si>
  <si>
    <t>I N T E G R Ó</t>
  </si>
  <si>
    <t>2.1.1</t>
  </si>
  <si>
    <t>2.1.2</t>
  </si>
  <si>
    <t>2.1.3</t>
  </si>
  <si>
    <t>2.1.4</t>
  </si>
  <si>
    <t>2.1.5</t>
  </si>
  <si>
    <t>2.2.1</t>
  </si>
  <si>
    <t>2.2.2</t>
  </si>
  <si>
    <t>2.2.3</t>
  </si>
  <si>
    <t>2.2.4</t>
  </si>
  <si>
    <t>2.2.5</t>
  </si>
  <si>
    <t>2.3.1</t>
  </si>
  <si>
    <t>2.3.2</t>
  </si>
  <si>
    <t>2.3.3</t>
  </si>
  <si>
    <t>2.3.4</t>
  </si>
  <si>
    <t>2.3.5</t>
  </si>
  <si>
    <t>2.4.1</t>
  </si>
  <si>
    <t>2.4.2</t>
  </si>
  <si>
    <t>2.4.3</t>
  </si>
  <si>
    <t>2.4.4</t>
  </si>
  <si>
    <t>2.4.5</t>
  </si>
  <si>
    <t>2.5.1</t>
  </si>
  <si>
    <t>2.5.2</t>
  </si>
  <si>
    <t>2.5.3</t>
  </si>
  <si>
    <t>2.5.4</t>
  </si>
  <si>
    <t>2.5.5</t>
  </si>
  <si>
    <t>3.1.1</t>
  </si>
  <si>
    <t>3.1.2</t>
  </si>
  <si>
    <t>3.1.3</t>
  </si>
  <si>
    <t>3.1.4</t>
  </si>
  <si>
    <t>3.1.5</t>
  </si>
  <si>
    <t>3.2.1</t>
  </si>
  <si>
    <t>3.2.2</t>
  </si>
  <si>
    <t>3.2.3</t>
  </si>
  <si>
    <t>3.2.4</t>
  </si>
  <si>
    <t>3.2.5</t>
  </si>
  <si>
    <t>3.3.1</t>
  </si>
  <si>
    <t>3.3.2</t>
  </si>
  <si>
    <t>3.3.3</t>
  </si>
  <si>
    <t>3.3.4</t>
  </si>
  <si>
    <t>3.3.5</t>
  </si>
  <si>
    <t>3.4.1</t>
  </si>
  <si>
    <t>3.4.2</t>
  </si>
  <si>
    <t>3.4.3</t>
  </si>
  <si>
    <t>3.4.4</t>
  </si>
  <si>
    <t>3.4.5</t>
  </si>
  <si>
    <t>3.5.1</t>
  </si>
  <si>
    <t>3.5.2</t>
  </si>
  <si>
    <t>3.5.3</t>
  </si>
  <si>
    <t>3.5.4</t>
  </si>
  <si>
    <t>3.5.5</t>
  </si>
  <si>
    <t>4.1.1</t>
  </si>
  <si>
    <t>4.1.2</t>
  </si>
  <si>
    <t>4.1.3</t>
  </si>
  <si>
    <t>4.1.4</t>
  </si>
  <si>
    <t>4.1.5</t>
  </si>
  <si>
    <t>4.2.1</t>
  </si>
  <si>
    <t>4.2.2</t>
  </si>
  <si>
    <t>4.2.3</t>
  </si>
  <si>
    <t>4.2.4</t>
  </si>
  <si>
    <t>4.2.5</t>
  </si>
  <si>
    <t>4.3.1</t>
  </si>
  <si>
    <t>4.3.2</t>
  </si>
  <si>
    <t>4.3.3</t>
  </si>
  <si>
    <t>4.3.4</t>
  </si>
  <si>
    <t>4.3.5</t>
  </si>
  <si>
    <t>4.4.1</t>
  </si>
  <si>
    <t>4.4.2</t>
  </si>
  <si>
    <t>4.4.3</t>
  </si>
  <si>
    <t>4.4.4</t>
  </si>
  <si>
    <t>4.4.5</t>
  </si>
  <si>
    <t>4.5.1</t>
  </si>
  <si>
    <t>4.5.2</t>
  </si>
  <si>
    <t>4.5.3</t>
  </si>
  <si>
    <t>4.5.4</t>
  </si>
  <si>
    <t>4.5.5</t>
  </si>
  <si>
    <t>5.1.1</t>
  </si>
  <si>
    <t>5.1.2</t>
  </si>
  <si>
    <t>5.1.3</t>
  </si>
  <si>
    <t>5.1.4</t>
  </si>
  <si>
    <t>5.1.5</t>
  </si>
  <si>
    <t>5.2.1</t>
  </si>
  <si>
    <t>5.2.2</t>
  </si>
  <si>
    <t>5.2.3</t>
  </si>
  <si>
    <t>5.2.4</t>
  </si>
  <si>
    <t>5.2.5</t>
  </si>
  <si>
    <t>5.3.1</t>
  </si>
  <si>
    <t>5.3.2</t>
  </si>
  <si>
    <t>5.3.3</t>
  </si>
  <si>
    <t>5.3.4</t>
  </si>
  <si>
    <t>5.3.5</t>
  </si>
  <si>
    <t>5.4.1</t>
  </si>
  <si>
    <t>5.4.2</t>
  </si>
  <si>
    <t>5.4.3</t>
  </si>
  <si>
    <t>5.4.4</t>
  </si>
  <si>
    <t>5.4.5</t>
  </si>
  <si>
    <t>5.5.1</t>
  </si>
  <si>
    <t>5.5.2</t>
  </si>
  <si>
    <t>5.5.3</t>
  </si>
  <si>
    <t>5.5.4</t>
  </si>
  <si>
    <t>5.5.5</t>
  </si>
  <si>
    <t>6.1.1</t>
  </si>
  <si>
    <t>6.1.2</t>
  </si>
  <si>
    <t>6.1.3</t>
  </si>
  <si>
    <t>6.1.4</t>
  </si>
  <si>
    <t>6.1.5</t>
  </si>
  <si>
    <t>6.2.1</t>
  </si>
  <si>
    <t>6.2.2</t>
  </si>
  <si>
    <t>6.3.1</t>
  </si>
  <si>
    <t>6.3.2</t>
  </si>
  <si>
    <t>6.3.3</t>
  </si>
  <si>
    <t>6.3.4</t>
  </si>
  <si>
    <t>6.4.1</t>
  </si>
  <si>
    <t>6.4.3</t>
  </si>
  <si>
    <t>6.4.4</t>
  </si>
  <si>
    <t>6.4.5</t>
  </si>
  <si>
    <t>6.5.2</t>
  </si>
  <si>
    <t>6.5.3</t>
  </si>
  <si>
    <t>6.5.4</t>
  </si>
  <si>
    <t>6.5.5</t>
  </si>
  <si>
    <t>7.1.1</t>
  </si>
  <si>
    <t>7.1.2</t>
  </si>
  <si>
    <t>7.1.3</t>
  </si>
  <si>
    <t>7.1.4</t>
  </si>
  <si>
    <t>7.1.5</t>
  </si>
  <si>
    <t>7.2.1</t>
  </si>
  <si>
    <t>7.2.2</t>
  </si>
  <si>
    <t>7.2.3</t>
  </si>
  <si>
    <t>7.2.4</t>
  </si>
  <si>
    <t>7.2.5</t>
  </si>
  <si>
    <t>7.3.1</t>
  </si>
  <si>
    <t>7.3.2</t>
  </si>
  <si>
    <t>7.3.3</t>
  </si>
  <si>
    <t>7.3.4</t>
  </si>
  <si>
    <t>7.3.5</t>
  </si>
  <si>
    <t>7.4.1</t>
  </si>
  <si>
    <t>7.4.2</t>
  </si>
  <si>
    <t>7.4.3</t>
  </si>
  <si>
    <t>7.4.4</t>
  </si>
  <si>
    <t>7.4.5</t>
  </si>
  <si>
    <t>7.5.1</t>
  </si>
  <si>
    <t>7.5.3</t>
  </si>
  <si>
    <t>7.5.4</t>
  </si>
  <si>
    <t>8.1.1</t>
  </si>
  <si>
    <t>8.1.2</t>
  </si>
  <si>
    <t>8.1.3</t>
  </si>
  <si>
    <t>8.1.4</t>
  </si>
  <si>
    <t>8.1.5</t>
  </si>
  <si>
    <t>8.2.1</t>
  </si>
  <si>
    <t>8.2.2</t>
  </si>
  <si>
    <t>8.2.3</t>
  </si>
  <si>
    <t>8.2.4</t>
  </si>
  <si>
    <t>8.2.5</t>
  </si>
  <si>
    <t>8.3.1</t>
  </si>
  <si>
    <t>8.3.2</t>
  </si>
  <si>
    <t>8.3.3</t>
  </si>
  <si>
    <t>8.3.4</t>
  </si>
  <si>
    <t>8.3.5</t>
  </si>
  <si>
    <t>8.4.1</t>
  </si>
  <si>
    <t>8.4.2</t>
  </si>
  <si>
    <t>8.4.3</t>
  </si>
  <si>
    <t>8.4.4</t>
  </si>
  <si>
    <t>8.4.5</t>
  </si>
  <si>
    <t>8.5.1</t>
  </si>
  <si>
    <t>8.5.2</t>
  </si>
  <si>
    <t>8.5.3</t>
  </si>
  <si>
    <t>8.5.4</t>
  </si>
  <si>
    <t>8.5.5</t>
  </si>
  <si>
    <t>9.1.1</t>
  </si>
  <si>
    <t>9.1.2</t>
  </si>
  <si>
    <t>9.1.3</t>
  </si>
  <si>
    <t>9.1.4</t>
  </si>
  <si>
    <t>9.1.5</t>
  </si>
  <si>
    <t>9.2.1</t>
  </si>
  <si>
    <t>9.2.2</t>
  </si>
  <si>
    <t>9.2.3</t>
  </si>
  <si>
    <t>9.2.4</t>
  </si>
  <si>
    <t>9.2.5</t>
  </si>
  <si>
    <t>9.3.1</t>
  </si>
  <si>
    <t>9.3.2</t>
  </si>
  <si>
    <t>9.3.3</t>
  </si>
  <si>
    <t>9.3.4</t>
  </si>
  <si>
    <t>9.3.5</t>
  </si>
  <si>
    <t>9.4.1</t>
  </si>
  <si>
    <t>9.4.2</t>
  </si>
  <si>
    <t>9.4.3</t>
  </si>
  <si>
    <t>9.4.4</t>
  </si>
  <si>
    <t>9.4.5</t>
  </si>
  <si>
    <t>9.5.1</t>
  </si>
  <si>
    <t>9.5.2</t>
  </si>
  <si>
    <t>9.5.3</t>
  </si>
  <si>
    <t>9.5.4</t>
  </si>
  <si>
    <t>9.5.5</t>
  </si>
  <si>
    <t>10.1.1</t>
  </si>
  <si>
    <t>10.1.2</t>
  </si>
  <si>
    <t>10.1.3</t>
  </si>
  <si>
    <t>10.1.4</t>
  </si>
  <si>
    <t>10.1.5</t>
  </si>
  <si>
    <t>10.2.1</t>
  </si>
  <si>
    <t>10.2.2</t>
  </si>
  <si>
    <t>10.2.3</t>
  </si>
  <si>
    <t>10.2.4</t>
  </si>
  <si>
    <t>10.2.5</t>
  </si>
  <si>
    <t>10.3.1</t>
  </si>
  <si>
    <t>10.3.2</t>
  </si>
  <si>
    <t>10.3.3</t>
  </si>
  <si>
    <t>10.3.4</t>
  </si>
  <si>
    <t>10.3.5</t>
  </si>
  <si>
    <t>10.4.1</t>
  </si>
  <si>
    <t>10.4.2</t>
  </si>
  <si>
    <t>10.4.3</t>
  </si>
  <si>
    <t>10.4.4</t>
  </si>
  <si>
    <t>10.4.5</t>
  </si>
  <si>
    <t>10.5.1</t>
  </si>
  <si>
    <t>10.5.2</t>
  </si>
  <si>
    <t>10.5.3</t>
  </si>
  <si>
    <t>10.5.4</t>
  </si>
  <si>
    <t>10.5.5</t>
  </si>
  <si>
    <t>11.1.1</t>
  </si>
  <si>
    <t>11.1.2</t>
  </si>
  <si>
    <t>11.1.3</t>
  </si>
  <si>
    <t>11.1.4</t>
  </si>
  <si>
    <t>11.1.5</t>
  </si>
  <si>
    <t>11.2.1</t>
  </si>
  <si>
    <t>11.2.2</t>
  </si>
  <si>
    <t>11.2.3</t>
  </si>
  <si>
    <t>11.2.4</t>
  </si>
  <si>
    <t>11.2.5</t>
  </si>
  <si>
    <t>11.3.1</t>
  </si>
  <si>
    <t>11.3.2</t>
  </si>
  <si>
    <t>11.3.3</t>
  </si>
  <si>
    <t>11.3.4</t>
  </si>
  <si>
    <t>11.3.5</t>
  </si>
  <si>
    <t>11.4.1</t>
  </si>
  <si>
    <t>11.4.2</t>
  </si>
  <si>
    <t>11.4.3</t>
  </si>
  <si>
    <t>11.4.4</t>
  </si>
  <si>
    <t>11.4.5</t>
  </si>
  <si>
    <t>11.5.1</t>
  </si>
  <si>
    <t>11.5.2</t>
  </si>
  <si>
    <t>11.5.3</t>
  </si>
  <si>
    <t>11.5.4</t>
  </si>
  <si>
    <t>11.5.5</t>
  </si>
  <si>
    <t>12.1.1</t>
  </si>
  <si>
    <t>12.1.2</t>
  </si>
  <si>
    <t>12.1.3</t>
  </si>
  <si>
    <t>12.1.4</t>
  </si>
  <si>
    <t>12.1.5</t>
  </si>
  <si>
    <t>12.2.1</t>
  </si>
  <si>
    <t>12.2.2</t>
  </si>
  <si>
    <t>12.2.3</t>
  </si>
  <si>
    <t>12.2.4</t>
  </si>
  <si>
    <t>12.3.1</t>
  </si>
  <si>
    <t>12.3.2</t>
  </si>
  <si>
    <t>12.3.3</t>
  </si>
  <si>
    <t>12.3.4</t>
  </si>
  <si>
    <t>12.3.5</t>
  </si>
  <si>
    <t>12.4.1</t>
  </si>
  <si>
    <t>12.4.2</t>
  </si>
  <si>
    <t>12.4.3</t>
  </si>
  <si>
    <t>12.4.4</t>
  </si>
  <si>
    <t>12.4.5</t>
  </si>
  <si>
    <t>12.5.1</t>
  </si>
  <si>
    <t>12.5.2</t>
  </si>
  <si>
    <t>12.5.3</t>
  </si>
  <si>
    <t>12.5.4</t>
  </si>
  <si>
    <t>12.5.5</t>
  </si>
  <si>
    <t>13.1.1</t>
  </si>
  <si>
    <t>13.1.2</t>
  </si>
  <si>
    <t>13.1.3</t>
  </si>
  <si>
    <t>13.1.4</t>
  </si>
  <si>
    <t>13.1.5</t>
  </si>
  <si>
    <t>13.2.1</t>
  </si>
  <si>
    <t>13.2.2</t>
  </si>
  <si>
    <t>13.2.3</t>
  </si>
  <si>
    <t>13.2.4</t>
  </si>
  <si>
    <t>13.2.5</t>
  </si>
  <si>
    <t>13.3.1</t>
  </si>
  <si>
    <t>13.3.2</t>
  </si>
  <si>
    <t>13.3.3</t>
  </si>
  <si>
    <t>13.3.4</t>
  </si>
  <si>
    <t>13.3.5</t>
  </si>
  <si>
    <t>13.4.1</t>
  </si>
  <si>
    <t>13.4.2</t>
  </si>
  <si>
    <t>13.4.3</t>
  </si>
  <si>
    <t>13.4.4</t>
  </si>
  <si>
    <t>13.4.5</t>
  </si>
  <si>
    <t>13.5.1</t>
  </si>
  <si>
    <t>13.5.2</t>
  </si>
  <si>
    <t>13.5.3</t>
  </si>
  <si>
    <t>13.5.4</t>
  </si>
  <si>
    <t>13.5.5</t>
  </si>
  <si>
    <t>14.1.1</t>
  </si>
  <si>
    <t>14.1.2</t>
  </si>
  <si>
    <t>14.1.3</t>
  </si>
  <si>
    <t>14.1.4</t>
  </si>
  <si>
    <t>14.1.5</t>
  </si>
  <si>
    <t>14.2.1</t>
  </si>
  <si>
    <t>14.2.2</t>
  </si>
  <si>
    <t>14.2.3</t>
  </si>
  <si>
    <t>14.2.4</t>
  </si>
  <si>
    <t>14.2.5</t>
  </si>
  <si>
    <t>14.3.1</t>
  </si>
  <si>
    <t>14.3.2</t>
  </si>
  <si>
    <t>14.3.3</t>
  </si>
  <si>
    <t>14.3.4</t>
  </si>
  <si>
    <t>14.3.5</t>
  </si>
  <si>
    <t>14.4.1</t>
  </si>
  <si>
    <t>14.4.2</t>
  </si>
  <si>
    <t>14.4.3</t>
  </si>
  <si>
    <t>14.4.4</t>
  </si>
  <si>
    <t>14.4.5</t>
  </si>
  <si>
    <t>14.5.1</t>
  </si>
  <si>
    <t>14.5.2</t>
  </si>
  <si>
    <t>14.5.3</t>
  </si>
  <si>
    <t>14.5.4</t>
  </si>
  <si>
    <t>14.5.5</t>
  </si>
  <si>
    <t>15.1.1</t>
  </si>
  <si>
    <t>15.1.2</t>
  </si>
  <si>
    <t>15.1.3</t>
  </si>
  <si>
    <t>15.1.4</t>
  </si>
  <si>
    <t>15.1.5</t>
  </si>
  <si>
    <t>15.2.1</t>
  </si>
  <si>
    <t>15.2.2</t>
  </si>
  <si>
    <t>15.2.3</t>
  </si>
  <si>
    <t>15.2.4</t>
  </si>
  <si>
    <t>15.2.5</t>
  </si>
  <si>
    <t>15.3.1</t>
  </si>
  <si>
    <t>15.3.2</t>
  </si>
  <si>
    <t>15.3.3</t>
  </si>
  <si>
    <t>15.3.4</t>
  </si>
  <si>
    <t>15.3.5</t>
  </si>
  <si>
    <t>15.4.1</t>
  </si>
  <si>
    <t>15.4.2</t>
  </si>
  <si>
    <t>15.4.3</t>
  </si>
  <si>
    <t>15.4.4</t>
  </si>
  <si>
    <t>15.4.5</t>
  </si>
  <si>
    <t>15.5.1</t>
  </si>
  <si>
    <t>15.5.2</t>
  </si>
  <si>
    <t>15.5.3</t>
  </si>
  <si>
    <t>15.5.4</t>
  </si>
  <si>
    <t>15.5.5</t>
  </si>
  <si>
    <t>16.1.1</t>
  </si>
  <si>
    <t>16.1.2</t>
  </si>
  <si>
    <t>16.1.3</t>
  </si>
  <si>
    <t>16.1.4</t>
  </si>
  <si>
    <t>16.1.5</t>
  </si>
  <si>
    <t>16.2.1</t>
  </si>
  <si>
    <t>16.2.2</t>
  </si>
  <si>
    <t>16.2.3</t>
  </si>
  <si>
    <t>16.2.4</t>
  </si>
  <si>
    <t>16.2.5</t>
  </si>
  <si>
    <t>16.3.1</t>
  </si>
  <si>
    <t>16.3.2</t>
  </si>
  <si>
    <t>16.3.3</t>
  </si>
  <si>
    <t>16.3.4</t>
  </si>
  <si>
    <t>16.3.5</t>
  </si>
  <si>
    <t>16.4.1</t>
  </si>
  <si>
    <t>16.4.2</t>
  </si>
  <si>
    <t>16.4.3</t>
  </si>
  <si>
    <t>16.4.4</t>
  </si>
  <si>
    <t>16.4.5</t>
  </si>
  <si>
    <t>16.5.1</t>
  </si>
  <si>
    <t>16.5.2</t>
  </si>
  <si>
    <t>16.5.3</t>
  </si>
  <si>
    <t>16.5.4</t>
  </si>
  <si>
    <t>16.5.5</t>
  </si>
  <si>
    <t>17.1.1</t>
  </si>
  <si>
    <t>17.1.2</t>
  </si>
  <si>
    <t>17.1.3</t>
  </si>
  <si>
    <t>17.1.4</t>
  </si>
  <si>
    <t>17.1.5</t>
  </si>
  <si>
    <t>17.2.1</t>
  </si>
  <si>
    <t>17.2.2</t>
  </si>
  <si>
    <t>17.2.3</t>
  </si>
  <si>
    <t>17.2.4</t>
  </si>
  <si>
    <t>17.2.5</t>
  </si>
  <si>
    <t>17.3.1</t>
  </si>
  <si>
    <t>17.3.2</t>
  </si>
  <si>
    <t>17.3.3</t>
  </si>
  <si>
    <t>17.3.4</t>
  </si>
  <si>
    <t>17.3.5</t>
  </si>
  <si>
    <t>17.4.1</t>
  </si>
  <si>
    <t>17.4.2</t>
  </si>
  <si>
    <t>17.4.3</t>
  </si>
  <si>
    <t>17.4.4</t>
  </si>
  <si>
    <t>17.4.5</t>
  </si>
  <si>
    <t>17.5.1</t>
  </si>
  <si>
    <t>17.5.2</t>
  </si>
  <si>
    <t>17.5.3</t>
  </si>
  <si>
    <t>17.5.4</t>
  </si>
  <si>
    <t>17.5.5</t>
  </si>
  <si>
    <t>18.1.1</t>
  </si>
  <si>
    <t>18.1.2</t>
  </si>
  <si>
    <t>18.1.3</t>
  </si>
  <si>
    <t>18.1.4</t>
  </si>
  <si>
    <t>18.1.5</t>
  </si>
  <si>
    <t>18.2.1</t>
  </si>
  <si>
    <t>18.2.2</t>
  </si>
  <si>
    <t>18.2.3</t>
  </si>
  <si>
    <t>18.2.4</t>
  </si>
  <si>
    <t>18.2.5</t>
  </si>
  <si>
    <t>18.3.1</t>
  </si>
  <si>
    <t>18.3.2</t>
  </si>
  <si>
    <t>18.3.3</t>
  </si>
  <si>
    <t>18.3.4</t>
  </si>
  <si>
    <t>18.3.5</t>
  </si>
  <si>
    <t>18.4.1</t>
  </si>
  <si>
    <t>18.4.2</t>
  </si>
  <si>
    <t>18.4.3</t>
  </si>
  <si>
    <t>18.4.4</t>
  </si>
  <si>
    <t>18.4.5</t>
  </si>
  <si>
    <t>18.5.1</t>
  </si>
  <si>
    <t>18.5.2</t>
  </si>
  <si>
    <t>18.5.3</t>
  </si>
  <si>
    <t>18.5.4</t>
  </si>
  <si>
    <t>18.5.5</t>
  </si>
  <si>
    <t>19.1.1</t>
  </si>
  <si>
    <t>19.1.2</t>
  </si>
  <si>
    <t>19.1.3</t>
  </si>
  <si>
    <t>19.1.4</t>
  </si>
  <si>
    <t>19.1.5</t>
  </si>
  <si>
    <t>19.2.1</t>
  </si>
  <si>
    <t>19.2.2</t>
  </si>
  <si>
    <t>19.2.3</t>
  </si>
  <si>
    <t>19.2.4</t>
  </si>
  <si>
    <t>19.2.5</t>
  </si>
  <si>
    <t>19.3.1</t>
  </si>
  <si>
    <t>19.3.2</t>
  </si>
  <si>
    <t>19.3.3</t>
  </si>
  <si>
    <t>19.3.4</t>
  </si>
  <si>
    <t>19.3.5</t>
  </si>
  <si>
    <t>19.4.1</t>
  </si>
  <si>
    <t>19.4.2</t>
  </si>
  <si>
    <t>19.4.3</t>
  </si>
  <si>
    <t>19.4.4</t>
  </si>
  <si>
    <t>19.4.5</t>
  </si>
  <si>
    <t>19.5.1</t>
  </si>
  <si>
    <t>19.5.2</t>
  </si>
  <si>
    <t>19.5.3</t>
  </si>
  <si>
    <t>19.5.4</t>
  </si>
  <si>
    <t>19.5.5</t>
  </si>
  <si>
    <t>20.1.1</t>
  </si>
  <si>
    <t>20.1.2</t>
  </si>
  <si>
    <t>20.1.3</t>
  </si>
  <si>
    <t>20.1.4</t>
  </si>
  <si>
    <t>20.1.5</t>
  </si>
  <si>
    <t>20.2.1</t>
  </si>
  <si>
    <t>20.2.2</t>
  </si>
  <si>
    <t>20.2.3</t>
  </si>
  <si>
    <t>20.2.4</t>
  </si>
  <si>
    <t>20.2.5</t>
  </si>
  <si>
    <t>20.3.1</t>
  </si>
  <si>
    <t>20.3.2</t>
  </si>
  <si>
    <t>20.3.3</t>
  </si>
  <si>
    <t>20.3.4</t>
  </si>
  <si>
    <t>20.3.5</t>
  </si>
  <si>
    <t>20.4.1</t>
  </si>
  <si>
    <t>20.4.2</t>
  </si>
  <si>
    <t>20.4.3</t>
  </si>
  <si>
    <t>20.4.4</t>
  </si>
  <si>
    <t>20.4.5</t>
  </si>
  <si>
    <t>20.5.1</t>
  </si>
  <si>
    <t>20.5.2</t>
  </si>
  <si>
    <t>20.5.3</t>
  </si>
  <si>
    <t>20.5.4</t>
  </si>
  <si>
    <t>20.5.5</t>
  </si>
  <si>
    <t>Resultado de la determinación del Control</t>
  </si>
  <si>
    <t>Riesgo
Controlado
Suficientemente</t>
  </si>
  <si>
    <t>Estrategia para Administrar el Riesgo</t>
  </si>
  <si>
    <t>No.</t>
  </si>
  <si>
    <t>R I E S G O</t>
  </si>
  <si>
    <t>F A C T O R</t>
  </si>
  <si>
    <t>C O N T R O L</t>
  </si>
  <si>
    <t>Grado 
de Impacto</t>
  </si>
  <si>
    <t>EVITAR EL RIESGO</t>
  </si>
  <si>
    <t>REDUCIR EL RIESGO</t>
  </si>
  <si>
    <t>ASUMIR EL RIESGO</t>
  </si>
  <si>
    <t>TRANSFERIR EL RIESGO</t>
  </si>
  <si>
    <t>III. VALORACIÓN  DE RIESGOS 
VS. CONTROLES</t>
  </si>
  <si>
    <t>Institución</t>
  </si>
  <si>
    <t>III. VALORACIÓN
DE RIESGOS VS. CONTROLES</t>
  </si>
  <si>
    <t>GRADO DE 
IMPACTO</t>
  </si>
  <si>
    <t>PROBABILIDAD
DE OCURRENCIA</t>
  </si>
  <si>
    <t xml:space="preserve">Fecha de Impresión:  </t>
  </si>
  <si>
    <t>Medios de verificación</t>
  </si>
  <si>
    <t>Fecha de Término</t>
  </si>
  <si>
    <t>Fecha de Inicio</t>
  </si>
  <si>
    <t>Responsable</t>
  </si>
  <si>
    <t>Descripción de la acción de control</t>
  </si>
  <si>
    <t>Factor de Riesgo</t>
  </si>
  <si>
    <t>No. Factor
de Riesgo</t>
  </si>
  <si>
    <t>Valor de
Probabilidad</t>
  </si>
  <si>
    <t>Valor de
Impacto</t>
  </si>
  <si>
    <t>Descripción del Riesgo</t>
  </si>
  <si>
    <t>No. Riesgo</t>
  </si>
  <si>
    <t>Enlace de Riesgos:</t>
  </si>
  <si>
    <t>Integró</t>
  </si>
  <si>
    <t>Coordinador de Control Interno:</t>
  </si>
  <si>
    <t>Titular de la Institución:</t>
  </si>
  <si>
    <t>Supervisó</t>
  </si>
  <si>
    <t>Autorizó</t>
  </si>
  <si>
    <t>Proceso</t>
  </si>
  <si>
    <t>De servicios</t>
  </si>
  <si>
    <t>De seguridad</t>
  </si>
  <si>
    <t>De Obra Pública</t>
  </si>
  <si>
    <t>De Recursos Humanos</t>
  </si>
  <si>
    <t xml:space="preserve">De Imagen </t>
  </si>
  <si>
    <t>De Tic´s</t>
  </si>
  <si>
    <t>De Salud</t>
  </si>
  <si>
    <t>Otros</t>
  </si>
  <si>
    <t>De Corrupción</t>
  </si>
  <si>
    <t>COMPARTIR EL RIESGO</t>
  </si>
  <si>
    <t>&gt; Versión  8&lt;</t>
  </si>
  <si>
    <t>48 Cultura</t>
  </si>
  <si>
    <t>fhdh</t>
  </si>
  <si>
    <t>DGV</t>
  </si>
  <si>
    <t>34Y</t>
  </si>
  <si>
    <t>BV MCCM</t>
  </si>
  <si>
    <t>SFA</t>
  </si>
  <si>
    <t>SGVDS</t>
  </si>
  <si>
    <t>Administración Pública del Estado de Colima</t>
  </si>
  <si>
    <t>DEPENDENCIA/ENTIDAD</t>
  </si>
  <si>
    <t>Dependencia / Entidad</t>
  </si>
  <si>
    <t>21.1.1</t>
  </si>
  <si>
    <t>21.1.2</t>
  </si>
  <si>
    <t>21.1.3</t>
  </si>
  <si>
    <t>21.1.4</t>
  </si>
  <si>
    <t>21.1.5</t>
  </si>
  <si>
    <t>21.2.1</t>
  </si>
  <si>
    <t>21.2.2</t>
  </si>
  <si>
    <t>21.2.3</t>
  </si>
  <si>
    <t>21.2.4</t>
  </si>
  <si>
    <t>21.2.5</t>
  </si>
  <si>
    <t>21.3.1</t>
  </si>
  <si>
    <t>21.3.2</t>
  </si>
  <si>
    <t>21.3.3</t>
  </si>
  <si>
    <t>21.3.4</t>
  </si>
  <si>
    <t>21.3.5</t>
  </si>
  <si>
    <t>21.4.1</t>
  </si>
  <si>
    <t>21.4.2</t>
  </si>
  <si>
    <t>21.4.3</t>
  </si>
  <si>
    <t>21.4.4</t>
  </si>
  <si>
    <t>21.4.5</t>
  </si>
  <si>
    <t>21.5.1</t>
  </si>
  <si>
    <t>21.5.2</t>
  </si>
  <si>
    <t>21.5.3</t>
  </si>
  <si>
    <t>21.5.4</t>
  </si>
  <si>
    <t>21.5.5</t>
  </si>
  <si>
    <t>22.1.1</t>
  </si>
  <si>
    <t>22.1.2</t>
  </si>
  <si>
    <t>22.1.3</t>
  </si>
  <si>
    <t>22.1.4</t>
  </si>
  <si>
    <t>22.1.5</t>
  </si>
  <si>
    <t>22.2.1</t>
  </si>
  <si>
    <t>22.2.2</t>
  </si>
  <si>
    <t>22.2.3</t>
  </si>
  <si>
    <t>22.2.4</t>
  </si>
  <si>
    <t>22.2.5</t>
  </si>
  <si>
    <t>22.3.1</t>
  </si>
  <si>
    <t>22.3.2</t>
  </si>
  <si>
    <t>22.3.3</t>
  </si>
  <si>
    <t>22.3.4</t>
  </si>
  <si>
    <t>22.3.5</t>
  </si>
  <si>
    <t>22.4.1</t>
  </si>
  <si>
    <t>22.4.2</t>
  </si>
  <si>
    <t>22.4.3</t>
  </si>
  <si>
    <t>22.4.4</t>
  </si>
  <si>
    <t>22.4.5</t>
  </si>
  <si>
    <t>22.5.1</t>
  </si>
  <si>
    <t>22.5.2</t>
  </si>
  <si>
    <t>22.5.3</t>
  </si>
  <si>
    <t>22.5.4</t>
  </si>
  <si>
    <t>22.5.5</t>
  </si>
  <si>
    <t>23.1.1</t>
  </si>
  <si>
    <t>23.1.2</t>
  </si>
  <si>
    <t>23.1.3</t>
  </si>
  <si>
    <t>23.1.4</t>
  </si>
  <si>
    <t>23.1.5</t>
  </si>
  <si>
    <t>23.2.1</t>
  </si>
  <si>
    <t>23.2.2</t>
  </si>
  <si>
    <t>23.2.3</t>
  </si>
  <si>
    <t>23.2.4</t>
  </si>
  <si>
    <t>23.2.5</t>
  </si>
  <si>
    <t>23.3.1</t>
  </si>
  <si>
    <t>23.3.2</t>
  </si>
  <si>
    <t>23.3.3</t>
  </si>
  <si>
    <t>23.3.4</t>
  </si>
  <si>
    <t>23.3.5</t>
  </si>
  <si>
    <t>23.4.1</t>
  </si>
  <si>
    <t>23.4.2</t>
  </si>
  <si>
    <t>23.4.3</t>
  </si>
  <si>
    <t>23.4.4</t>
  </si>
  <si>
    <t>23.4.5</t>
  </si>
  <si>
    <t>23.5.1</t>
  </si>
  <si>
    <t>23.5.2</t>
  </si>
  <si>
    <t>23.5.3</t>
  </si>
  <si>
    <t>23.5.4</t>
  </si>
  <si>
    <t>23.5.5</t>
  </si>
  <si>
    <t>24.1.1</t>
  </si>
  <si>
    <t>24.1.2</t>
  </si>
  <si>
    <t>24.1.3</t>
  </si>
  <si>
    <t>24.1.4</t>
  </si>
  <si>
    <t>24.1.5</t>
  </si>
  <si>
    <t>24.2.1</t>
  </si>
  <si>
    <t>24.2.2</t>
  </si>
  <si>
    <t>24.2.3</t>
  </si>
  <si>
    <t>24.2.4</t>
  </si>
  <si>
    <t>24.2.5</t>
  </si>
  <si>
    <t>24.3.1</t>
  </si>
  <si>
    <t>24.3.2</t>
  </si>
  <si>
    <t>24.3.3</t>
  </si>
  <si>
    <t>24.3.4</t>
  </si>
  <si>
    <t>24.3.5</t>
  </si>
  <si>
    <t>24.4.1</t>
  </si>
  <si>
    <t>24.4.2</t>
  </si>
  <si>
    <t>24.4.3</t>
  </si>
  <si>
    <t>24.4.4</t>
  </si>
  <si>
    <t>24.4.5</t>
  </si>
  <si>
    <t>24.5.1</t>
  </si>
  <si>
    <t>24.5.2</t>
  </si>
  <si>
    <t>24.5.3</t>
  </si>
  <si>
    <t>24.5.4</t>
  </si>
  <si>
    <t>24.5.5</t>
  </si>
  <si>
    <t>25.1.1</t>
  </si>
  <si>
    <t>25.1.2</t>
  </si>
  <si>
    <t>25.1.3</t>
  </si>
  <si>
    <t>25.1.4</t>
  </si>
  <si>
    <t>25.1.5</t>
  </si>
  <si>
    <t>25.2.1</t>
  </si>
  <si>
    <t>25.2.2</t>
  </si>
  <si>
    <t>25.2.3</t>
  </si>
  <si>
    <t>25.2.4</t>
  </si>
  <si>
    <t>25.2.5</t>
  </si>
  <si>
    <t>25.3.1</t>
  </si>
  <si>
    <t>25.3.2</t>
  </si>
  <si>
    <t>25.3.3</t>
  </si>
  <si>
    <t>25.3.4</t>
  </si>
  <si>
    <t>25.3.5</t>
  </si>
  <si>
    <t>25.4.1</t>
  </si>
  <si>
    <t>25.4.2</t>
  </si>
  <si>
    <t>25.4.3</t>
  </si>
  <si>
    <t>25.4.4</t>
  </si>
  <si>
    <t>25.4.5</t>
  </si>
  <si>
    <t>25.5.1</t>
  </si>
  <si>
    <t>25.5.2</t>
  </si>
  <si>
    <t>25.5.3</t>
  </si>
  <si>
    <t>25.5.4</t>
  </si>
  <si>
    <t>25.5.5</t>
  </si>
  <si>
    <t>26.1.1</t>
  </si>
  <si>
    <t>26.1.2</t>
  </si>
  <si>
    <t>26.1.3</t>
  </si>
  <si>
    <t>26.1.4</t>
  </si>
  <si>
    <t>26.1.5</t>
  </si>
  <si>
    <t>26.2.1</t>
  </si>
  <si>
    <t>26.2.2</t>
  </si>
  <si>
    <t>26.2.3</t>
  </si>
  <si>
    <t>26.2.4</t>
  </si>
  <si>
    <t>26.2.5</t>
  </si>
  <si>
    <t>26.3.1</t>
  </si>
  <si>
    <t>26.3.2</t>
  </si>
  <si>
    <t>26.3.3</t>
  </si>
  <si>
    <t>26.3.4</t>
  </si>
  <si>
    <t>26.3.5</t>
  </si>
  <si>
    <t>26.4.1</t>
  </si>
  <si>
    <t>26.4.2</t>
  </si>
  <si>
    <t>26.4.3</t>
  </si>
  <si>
    <t>26.4.4</t>
  </si>
  <si>
    <t>26.4.5</t>
  </si>
  <si>
    <t>26.5.1</t>
  </si>
  <si>
    <t>26.5.2</t>
  </si>
  <si>
    <t>26.5.3</t>
  </si>
  <si>
    <t>26.5.4</t>
  </si>
  <si>
    <t>26.5.5</t>
  </si>
  <si>
    <t>27.1.1</t>
  </si>
  <si>
    <t>27.1.2</t>
  </si>
  <si>
    <t>27.1.3</t>
  </si>
  <si>
    <t>27.1.4</t>
  </si>
  <si>
    <t>27.1.5</t>
  </si>
  <si>
    <t>27.2.1</t>
  </si>
  <si>
    <t>27.2.2</t>
  </si>
  <si>
    <t>27.2.3</t>
  </si>
  <si>
    <t>27.2.4</t>
  </si>
  <si>
    <t>27.2.5</t>
  </si>
  <si>
    <t>27.3.1</t>
  </si>
  <si>
    <t>27.3.2</t>
  </si>
  <si>
    <t>27.3.3</t>
  </si>
  <si>
    <t>27.3.4</t>
  </si>
  <si>
    <t>27.3.5</t>
  </si>
  <si>
    <t>27.4.1</t>
  </si>
  <si>
    <t>27.4.2</t>
  </si>
  <si>
    <t>27.4.3</t>
  </si>
  <si>
    <t>27.4.4</t>
  </si>
  <si>
    <t>27.4.5</t>
  </si>
  <si>
    <t>27.5.1</t>
  </si>
  <si>
    <t>27.5.2</t>
  </si>
  <si>
    <t>27.5.3</t>
  </si>
  <si>
    <t>27.5.4</t>
  </si>
  <si>
    <t>27.5.5</t>
  </si>
  <si>
    <t>28.1.1</t>
  </si>
  <si>
    <t>28.1.2</t>
  </si>
  <si>
    <t>28.1.3</t>
  </si>
  <si>
    <t>28.1.4</t>
  </si>
  <si>
    <t>28.1.5</t>
  </si>
  <si>
    <t>28.2.1</t>
  </si>
  <si>
    <t>28.2.2</t>
  </si>
  <si>
    <t>28.2.3</t>
  </si>
  <si>
    <t>28.2.4</t>
  </si>
  <si>
    <t>28.2.5</t>
  </si>
  <si>
    <t>28.3.1</t>
  </si>
  <si>
    <t>28.3.2</t>
  </si>
  <si>
    <t>28.3.3</t>
  </si>
  <si>
    <t>28.3.4</t>
  </si>
  <si>
    <t>28.3.5</t>
  </si>
  <si>
    <t>28.4.1</t>
  </si>
  <si>
    <t>28.4.2</t>
  </si>
  <si>
    <t>28.4.3</t>
  </si>
  <si>
    <t>28.4.4</t>
  </si>
  <si>
    <t>28.4.5</t>
  </si>
  <si>
    <t>28.5.1</t>
  </si>
  <si>
    <t>28.5.2</t>
  </si>
  <si>
    <t>28.5.3</t>
  </si>
  <si>
    <t>28.5.4</t>
  </si>
  <si>
    <t>28.5.5</t>
  </si>
  <si>
    <t>29.1.2</t>
  </si>
  <si>
    <t>29.1.3</t>
  </si>
  <si>
    <t>29.1.4</t>
  </si>
  <si>
    <t>29.1.5</t>
  </si>
  <si>
    <t>29.2.1</t>
  </si>
  <si>
    <t>29.2.2</t>
  </si>
  <si>
    <t>29.2.3</t>
  </si>
  <si>
    <t>29.2.4</t>
  </si>
  <si>
    <t>29.2.5</t>
  </si>
  <si>
    <t>29.3.1</t>
  </si>
  <si>
    <t>29.3.2</t>
  </si>
  <si>
    <t>29.3.3</t>
  </si>
  <si>
    <t>29.3.4</t>
  </si>
  <si>
    <t>29.3.5</t>
  </si>
  <si>
    <t>29.4.1</t>
  </si>
  <si>
    <t>29.4.2</t>
  </si>
  <si>
    <t>29.4.3</t>
  </si>
  <si>
    <t>29.4.4</t>
  </si>
  <si>
    <t>29.4.5</t>
  </si>
  <si>
    <t>29.5.1</t>
  </si>
  <si>
    <t>29.5.2</t>
  </si>
  <si>
    <t>29.5.4</t>
  </si>
  <si>
    <t>29.5.5</t>
  </si>
  <si>
    <t>30.1.1</t>
  </si>
  <si>
    <t>30.1.2</t>
  </si>
  <si>
    <t>30.1.3</t>
  </si>
  <si>
    <t>30.1.4</t>
  </si>
  <si>
    <t>30.1.5</t>
  </si>
  <si>
    <t>30.2.1</t>
  </si>
  <si>
    <t>30.2.2</t>
  </si>
  <si>
    <t>30.2.3</t>
  </si>
  <si>
    <t>30.2.4</t>
  </si>
  <si>
    <t>30.2.5</t>
  </si>
  <si>
    <t>30.3.1</t>
  </si>
  <si>
    <t>30.3.2</t>
  </si>
  <si>
    <t>30.3.3</t>
  </si>
  <si>
    <t>30.3.4</t>
  </si>
  <si>
    <t>30.3.5</t>
  </si>
  <si>
    <t>30.4.1</t>
  </si>
  <si>
    <t>30.4.2</t>
  </si>
  <si>
    <t>30.4.3</t>
  </si>
  <si>
    <t>30.4.4</t>
  </si>
  <si>
    <t>30.4.5</t>
  </si>
  <si>
    <t>30.5.1</t>
  </si>
  <si>
    <t>30.5.2</t>
  </si>
  <si>
    <t>30.5.3</t>
  </si>
  <si>
    <t>30.5.4</t>
  </si>
  <si>
    <t>30.5.5</t>
  </si>
  <si>
    <t>31.1.1</t>
  </si>
  <si>
    <t>31.1.2</t>
  </si>
  <si>
    <t>31.1.3</t>
  </si>
  <si>
    <t>31.1.4</t>
  </si>
  <si>
    <t>31.1.5</t>
  </si>
  <si>
    <t>31.2.1</t>
  </si>
  <si>
    <t>31.2.2</t>
  </si>
  <si>
    <t>31.2.3</t>
  </si>
  <si>
    <t>31.2.4</t>
  </si>
  <si>
    <t>31.2.5</t>
  </si>
  <si>
    <t>31.3.1</t>
  </si>
  <si>
    <t>31.3.2</t>
  </si>
  <si>
    <t>31.3.3</t>
  </si>
  <si>
    <t>31.3.4</t>
  </si>
  <si>
    <t>31.3.5</t>
  </si>
  <si>
    <t>31.4.1</t>
  </si>
  <si>
    <t>31.4.2</t>
  </si>
  <si>
    <t>31.4.3</t>
  </si>
  <si>
    <t>31.4.4</t>
  </si>
  <si>
    <t>31.4.5</t>
  </si>
  <si>
    <t>31.5.1</t>
  </si>
  <si>
    <t>31.5.2</t>
  </si>
  <si>
    <t>31.5.3</t>
  </si>
  <si>
    <t>31.5.4</t>
  </si>
  <si>
    <t>31.5.5</t>
  </si>
  <si>
    <t>32.1.1</t>
  </si>
  <si>
    <t>32.1.2</t>
  </si>
  <si>
    <t>32.1.3</t>
  </si>
  <si>
    <t>32.1.4</t>
  </si>
  <si>
    <t>32.1.5</t>
  </si>
  <si>
    <t>32.2.1</t>
  </si>
  <si>
    <t>32.2.2</t>
  </si>
  <si>
    <t>32.2.3</t>
  </si>
  <si>
    <t>32.2.4</t>
  </si>
  <si>
    <t>32.2.5</t>
  </si>
  <si>
    <t>32.3.1</t>
  </si>
  <si>
    <t>32.3.2</t>
  </si>
  <si>
    <t>32.3.3</t>
  </si>
  <si>
    <t>32.3.4</t>
  </si>
  <si>
    <t>32.3.5</t>
  </si>
  <si>
    <t>32.4.1</t>
  </si>
  <si>
    <t>32.4.2</t>
  </si>
  <si>
    <t>32.4.3</t>
  </si>
  <si>
    <t>32.4.4</t>
  </si>
  <si>
    <t>32.4.5</t>
  </si>
  <si>
    <t>32.5.1</t>
  </si>
  <si>
    <t>32.5.2</t>
  </si>
  <si>
    <t>32.5.3</t>
  </si>
  <si>
    <t>32.5.4</t>
  </si>
  <si>
    <t>32.5.5</t>
  </si>
  <si>
    <t>33.1.1</t>
  </si>
  <si>
    <t>33.1.2</t>
  </si>
  <si>
    <t>33.1.3</t>
  </si>
  <si>
    <t>33.1.4</t>
  </si>
  <si>
    <t>33.1.5</t>
  </si>
  <si>
    <t>33.2.1</t>
  </si>
  <si>
    <t>33.2.2</t>
  </si>
  <si>
    <t>33.2.3</t>
  </si>
  <si>
    <t>33.2.4</t>
  </si>
  <si>
    <t>33.2.5</t>
  </si>
  <si>
    <t>33.3.1</t>
  </si>
  <si>
    <t>33.3.2</t>
  </si>
  <si>
    <t>33.3.3</t>
  </si>
  <si>
    <t>33.3.4</t>
  </si>
  <si>
    <t>33.3.5</t>
  </si>
  <si>
    <t>33.4.1</t>
  </si>
  <si>
    <t>33.4.2</t>
  </si>
  <si>
    <t>33.4.3</t>
  </si>
  <si>
    <t>33.4.4</t>
  </si>
  <si>
    <t>33.4.5</t>
  </si>
  <si>
    <t>33.5.1</t>
  </si>
  <si>
    <t>33.5.2</t>
  </si>
  <si>
    <t>33.5.3</t>
  </si>
  <si>
    <t>33.5.4</t>
  </si>
  <si>
    <t>33.5.5</t>
  </si>
  <si>
    <t>34.1.1</t>
  </si>
  <si>
    <t>34.1.2</t>
  </si>
  <si>
    <t>34.1.3</t>
  </si>
  <si>
    <t>34.1.4</t>
  </si>
  <si>
    <t>34.1.5</t>
  </si>
  <si>
    <t>34.2.1</t>
  </si>
  <si>
    <t>34.2.2</t>
  </si>
  <si>
    <t>34.2.3</t>
  </si>
  <si>
    <t>34.2.4</t>
  </si>
  <si>
    <t>34.2.5</t>
  </si>
  <si>
    <t>34.3.1</t>
  </si>
  <si>
    <t>34.3.2</t>
  </si>
  <si>
    <t>34.3.3</t>
  </si>
  <si>
    <t>34.3.4</t>
  </si>
  <si>
    <t>34.3.5</t>
  </si>
  <si>
    <t>34.4.1</t>
  </si>
  <si>
    <t>34.4.2</t>
  </si>
  <si>
    <t>34.4.3</t>
  </si>
  <si>
    <t>34.4.4</t>
  </si>
  <si>
    <t>34.4.5</t>
  </si>
  <si>
    <t>34.5.1</t>
  </si>
  <si>
    <t>34.5.2</t>
  </si>
  <si>
    <t>34.5.3</t>
  </si>
  <si>
    <t>34.5.4</t>
  </si>
  <si>
    <t>34.5.5</t>
  </si>
  <si>
    <t>35.1.1</t>
  </si>
  <si>
    <t>35.1.2</t>
  </si>
  <si>
    <t>35.1.3</t>
  </si>
  <si>
    <t>35.1.4</t>
  </si>
  <si>
    <t>35.1.5</t>
  </si>
  <si>
    <t>35.2.1</t>
  </si>
  <si>
    <t>35.2.2</t>
  </si>
  <si>
    <t>35.2.3</t>
  </si>
  <si>
    <t>35.2.4</t>
  </si>
  <si>
    <t>35.2.5</t>
  </si>
  <si>
    <t>35.3.1</t>
  </si>
  <si>
    <t>35.3.2</t>
  </si>
  <si>
    <t>35.3.3</t>
  </si>
  <si>
    <t>35.3.4</t>
  </si>
  <si>
    <t>35.3.5</t>
  </si>
  <si>
    <t>35.4.1</t>
  </si>
  <si>
    <t>35.4.2</t>
  </si>
  <si>
    <t>35.4.3</t>
  </si>
  <si>
    <t>35.4.4</t>
  </si>
  <si>
    <t>35.4.5</t>
  </si>
  <si>
    <t>35.5.1</t>
  </si>
  <si>
    <t>35.5.2</t>
  </si>
  <si>
    <t>35.5.3</t>
  </si>
  <si>
    <t>35.5.4</t>
  </si>
  <si>
    <t>35.5.5</t>
  </si>
  <si>
    <t>29.1.1</t>
  </si>
  <si>
    <t>29.5.3</t>
  </si>
  <si>
    <t>36.1.1</t>
  </si>
  <si>
    <t>36.3.2</t>
  </si>
  <si>
    <t>36.1.2</t>
  </si>
  <si>
    <t>36.2.1</t>
  </si>
  <si>
    <t>36.2.2</t>
  </si>
  <si>
    <t>36.2.3</t>
  </si>
  <si>
    <t>36.2.4</t>
  </si>
  <si>
    <t>36.2.5</t>
  </si>
  <si>
    <t>36.3.1</t>
  </si>
  <si>
    <t>36.3.3</t>
  </si>
  <si>
    <t>36.3.4</t>
  </si>
  <si>
    <t>36.3.5</t>
  </si>
  <si>
    <t>36.4.1</t>
  </si>
  <si>
    <t>36.4.2</t>
  </si>
  <si>
    <t>36.4.3</t>
  </si>
  <si>
    <t>36.4.4</t>
  </si>
  <si>
    <t>36.4.5</t>
  </si>
  <si>
    <t>36.5.1</t>
  </si>
  <si>
    <t>36.5.2</t>
  </si>
  <si>
    <t>36.5.3</t>
  </si>
  <si>
    <t>36.5.4</t>
  </si>
  <si>
    <t>36.5.5</t>
  </si>
  <si>
    <t>37.1.1</t>
  </si>
  <si>
    <t>37.1.2</t>
  </si>
  <si>
    <t>37.1.3</t>
  </si>
  <si>
    <t>37.1.4</t>
  </si>
  <si>
    <t>37.1.5</t>
  </si>
  <si>
    <t>37.2.1</t>
  </si>
  <si>
    <t>37.2.2</t>
  </si>
  <si>
    <t>37.2.3</t>
  </si>
  <si>
    <t>37.2.4</t>
  </si>
  <si>
    <t>37.2.5</t>
  </si>
  <si>
    <t>37.3.1</t>
  </si>
  <si>
    <t>37.3.2</t>
  </si>
  <si>
    <t>37.3.3</t>
  </si>
  <si>
    <t>37.3.4</t>
  </si>
  <si>
    <t>37.3.5</t>
  </si>
  <si>
    <t>37.4.1</t>
  </si>
  <si>
    <t>37.4.2</t>
  </si>
  <si>
    <t>37.4.3</t>
  </si>
  <si>
    <t>37.4.4</t>
  </si>
  <si>
    <t>37.4.5</t>
  </si>
  <si>
    <t>37.5.1</t>
  </si>
  <si>
    <t>37.5.2</t>
  </si>
  <si>
    <t>37.5.3</t>
  </si>
  <si>
    <t>37.5.4</t>
  </si>
  <si>
    <t>37.5.5</t>
  </si>
  <si>
    <t>38.1.1</t>
  </si>
  <si>
    <t>38.1.2</t>
  </si>
  <si>
    <t>38.1.3</t>
  </si>
  <si>
    <t>38.1.4</t>
  </si>
  <si>
    <t>38.1.5</t>
  </si>
  <si>
    <t>38.2.1</t>
  </si>
  <si>
    <t>38.2.2</t>
  </si>
  <si>
    <t>38.2.3</t>
  </si>
  <si>
    <t>38.2.4</t>
  </si>
  <si>
    <t>38.2.5</t>
  </si>
  <si>
    <t>38.3.1</t>
  </si>
  <si>
    <t>38.3.2</t>
  </si>
  <si>
    <t>38.3.3</t>
  </si>
  <si>
    <t>38.3.4</t>
  </si>
  <si>
    <t>38.3.5</t>
  </si>
  <si>
    <t>38.4.1</t>
  </si>
  <si>
    <t>38.4.2</t>
  </si>
  <si>
    <t>38.4.3</t>
  </si>
  <si>
    <t>38.4.4</t>
  </si>
  <si>
    <t>38.4.5</t>
  </si>
  <si>
    <t>38.5.1</t>
  </si>
  <si>
    <t>38.5.2</t>
  </si>
  <si>
    <t>38.5.3</t>
  </si>
  <si>
    <t>38.5.4</t>
  </si>
  <si>
    <t>38.5.5</t>
  </si>
  <si>
    <t>39.1.1</t>
  </si>
  <si>
    <t>39.1.2</t>
  </si>
  <si>
    <t>39.1.3</t>
  </si>
  <si>
    <t>39.1.4</t>
  </si>
  <si>
    <t>39.1.5</t>
  </si>
  <si>
    <t>39.2.1</t>
  </si>
  <si>
    <t>39.2.2</t>
  </si>
  <si>
    <t>39.2.3</t>
  </si>
  <si>
    <t>39.2.4</t>
  </si>
  <si>
    <t>39.2.5</t>
  </si>
  <si>
    <t>39.3.1</t>
  </si>
  <si>
    <t>39.3.2</t>
  </si>
  <si>
    <t>39.3.3</t>
  </si>
  <si>
    <t>39.3.4</t>
  </si>
  <si>
    <t>39.3.5</t>
  </si>
  <si>
    <t>39.4.1</t>
  </si>
  <si>
    <t>39.4.2</t>
  </si>
  <si>
    <t>39.4.3</t>
  </si>
  <si>
    <t>39.4.4</t>
  </si>
  <si>
    <t>39.4.5</t>
  </si>
  <si>
    <t>39.5.1</t>
  </si>
  <si>
    <t>39.5.2</t>
  </si>
  <si>
    <t>39.5.3</t>
  </si>
  <si>
    <t>39.5.4</t>
  </si>
  <si>
    <t>39.5.5</t>
  </si>
  <si>
    <t>40.1.1</t>
  </si>
  <si>
    <t>40.1.2</t>
  </si>
  <si>
    <t>40.1.3</t>
  </si>
  <si>
    <t>40.1.4</t>
  </si>
  <si>
    <t>40.1.5</t>
  </si>
  <si>
    <t>40.2.1</t>
  </si>
  <si>
    <t>40.2.2</t>
  </si>
  <si>
    <t>40.2.3</t>
  </si>
  <si>
    <t>40.2.4</t>
  </si>
  <si>
    <t>40.2.5</t>
  </si>
  <si>
    <t>40.3.1</t>
  </si>
  <si>
    <t>40.3.2</t>
  </si>
  <si>
    <t>40.3.3</t>
  </si>
  <si>
    <t>40.3.4</t>
  </si>
  <si>
    <t>40.3.5</t>
  </si>
  <si>
    <t>40.4.1</t>
  </si>
  <si>
    <t>40.4.2</t>
  </si>
  <si>
    <t>40.4.3</t>
  </si>
  <si>
    <t>40.4.4</t>
  </si>
  <si>
    <t>40.4.5</t>
  </si>
  <si>
    <t>40.5.1</t>
  </si>
  <si>
    <t>40.5.2</t>
  </si>
  <si>
    <t>40.5.3</t>
  </si>
  <si>
    <t>40.5.4</t>
  </si>
  <si>
    <t>40.5.5</t>
  </si>
  <si>
    <t>41.1.1</t>
  </si>
  <si>
    <t>41.1.2</t>
  </si>
  <si>
    <t>41.1.3</t>
  </si>
  <si>
    <t>41.1.4</t>
  </si>
  <si>
    <t>41.1.5</t>
  </si>
  <si>
    <t>41.2.1</t>
  </si>
  <si>
    <t>41.2.2</t>
  </si>
  <si>
    <t>41.2.3</t>
  </si>
  <si>
    <t>41.2.4</t>
  </si>
  <si>
    <t>41.2.5</t>
  </si>
  <si>
    <t>41.3.1</t>
  </si>
  <si>
    <t>41.3.2</t>
  </si>
  <si>
    <t>41.3.3</t>
  </si>
  <si>
    <t>41.3.4</t>
  </si>
  <si>
    <t>41.3.5</t>
  </si>
  <si>
    <t>41.4.1</t>
  </si>
  <si>
    <t>41.4.2</t>
  </si>
  <si>
    <t>41.4.3</t>
  </si>
  <si>
    <t>41.4.4</t>
  </si>
  <si>
    <t>41.4.5</t>
  </si>
  <si>
    <t>41.5.1</t>
  </si>
  <si>
    <t>41.5.2</t>
  </si>
  <si>
    <t>41.5.3</t>
  </si>
  <si>
    <t>41.5.4</t>
  </si>
  <si>
    <t>41.5.5</t>
  </si>
  <si>
    <t>42.1.1</t>
  </si>
  <si>
    <t>42.1.2</t>
  </si>
  <si>
    <t>42.1.3</t>
  </si>
  <si>
    <t>42.1.5</t>
  </si>
  <si>
    <t>42.2.1</t>
  </si>
  <si>
    <t>42.2.2</t>
  </si>
  <si>
    <t>42.2.3</t>
  </si>
  <si>
    <t>42.2.4</t>
  </si>
  <si>
    <t>42.2.5</t>
  </si>
  <si>
    <t>42.3.1</t>
  </si>
  <si>
    <t>42.3.2</t>
  </si>
  <si>
    <t>42.3.3</t>
  </si>
  <si>
    <t>42.3.4</t>
  </si>
  <si>
    <t>42.3.5</t>
  </si>
  <si>
    <t>42.4.1</t>
  </si>
  <si>
    <t>42.4.2</t>
  </si>
  <si>
    <t>42.4.3</t>
  </si>
  <si>
    <t>42.4.4</t>
  </si>
  <si>
    <t>42.4.5</t>
  </si>
  <si>
    <t>42.5.1</t>
  </si>
  <si>
    <t>42.5.2</t>
  </si>
  <si>
    <t>42.5.3</t>
  </si>
  <si>
    <t>42.5.4</t>
  </si>
  <si>
    <t>42.5.5</t>
  </si>
  <si>
    <t>43.1.1</t>
  </si>
  <si>
    <t>43.1.2</t>
  </si>
  <si>
    <t>43.1.3</t>
  </si>
  <si>
    <t>43.1.4</t>
  </si>
  <si>
    <t>43.1.5</t>
  </si>
  <si>
    <t>43.2.1</t>
  </si>
  <si>
    <t>43.2.2</t>
  </si>
  <si>
    <t>43.2.3</t>
  </si>
  <si>
    <t>43.2.4</t>
  </si>
  <si>
    <t>43.2.5</t>
  </si>
  <si>
    <t>43.3.1</t>
  </si>
  <si>
    <t>43.3.2</t>
  </si>
  <si>
    <t>43.3.3</t>
  </si>
  <si>
    <t>43.3.4</t>
  </si>
  <si>
    <t>43.3.5</t>
  </si>
  <si>
    <t>43.4.1</t>
  </si>
  <si>
    <t>43.4.2</t>
  </si>
  <si>
    <t>43.4.3</t>
  </si>
  <si>
    <t>43.4.4</t>
  </si>
  <si>
    <t>43.4.5</t>
  </si>
  <si>
    <t>43.5.1</t>
  </si>
  <si>
    <t>43.5.2</t>
  </si>
  <si>
    <t>43.5.3</t>
  </si>
  <si>
    <t>43.5.4</t>
  </si>
  <si>
    <t>43.5.5</t>
  </si>
  <si>
    <t>44.1.1</t>
  </si>
  <si>
    <t>44.1.2</t>
  </si>
  <si>
    <t>44.1.3</t>
  </si>
  <si>
    <t>44.1.4</t>
  </si>
  <si>
    <t>44.1.5</t>
  </si>
  <si>
    <t>44.2.1</t>
  </si>
  <si>
    <t>44.2.2</t>
  </si>
  <si>
    <t>44.2.3</t>
  </si>
  <si>
    <t>44.2.4</t>
  </si>
  <si>
    <t>44.2.5</t>
  </si>
  <si>
    <t>44.3.1</t>
  </si>
  <si>
    <t>44.3.2</t>
  </si>
  <si>
    <t>44.3.3</t>
  </si>
  <si>
    <t>44.3.4</t>
  </si>
  <si>
    <t>44.3.5</t>
  </si>
  <si>
    <t>44.4.1</t>
  </si>
  <si>
    <t>44.4.2</t>
  </si>
  <si>
    <t>44.4.3</t>
  </si>
  <si>
    <t>44.4.4</t>
  </si>
  <si>
    <t>44.4.5</t>
  </si>
  <si>
    <t>44.5.1</t>
  </si>
  <si>
    <t>44.5.2</t>
  </si>
  <si>
    <t>44.5.3</t>
  </si>
  <si>
    <t>44.5.4</t>
  </si>
  <si>
    <t>44.5.5</t>
  </si>
  <si>
    <t>45.1.1</t>
  </si>
  <si>
    <t>45.1.2</t>
  </si>
  <si>
    <t>45.1.3</t>
  </si>
  <si>
    <t>45.1.4</t>
  </si>
  <si>
    <t>45.1.5</t>
  </si>
  <si>
    <t>45.2.1</t>
  </si>
  <si>
    <t>45.2.2</t>
  </si>
  <si>
    <t>45.2.3</t>
  </si>
  <si>
    <t>45.2.4</t>
  </si>
  <si>
    <t>45.2.5</t>
  </si>
  <si>
    <t>45.3.1</t>
  </si>
  <si>
    <t>45.3.2</t>
  </si>
  <si>
    <t>45.3.3</t>
  </si>
  <si>
    <t>45.3.4</t>
  </si>
  <si>
    <t>45.3.5</t>
  </si>
  <si>
    <t>45.4.1</t>
  </si>
  <si>
    <t>45.4.2</t>
  </si>
  <si>
    <t>45.4.3</t>
  </si>
  <si>
    <t>45.4.4</t>
  </si>
  <si>
    <t>45.4.5</t>
  </si>
  <si>
    <t>45.5.1</t>
  </si>
  <si>
    <t>45.5.2</t>
  </si>
  <si>
    <t>45.5.3</t>
  </si>
  <si>
    <t>45.5.4</t>
  </si>
  <si>
    <t>45.5.5</t>
  </si>
  <si>
    <t>46.1.1</t>
  </si>
  <si>
    <t>46.1.2</t>
  </si>
  <si>
    <t>46.1.3</t>
  </si>
  <si>
    <t>46.1.4</t>
  </si>
  <si>
    <t>46.1.5</t>
  </si>
  <si>
    <t>46.2.1</t>
  </si>
  <si>
    <t>46.2.2</t>
  </si>
  <si>
    <t>46.2.3</t>
  </si>
  <si>
    <t>46.2.4</t>
  </si>
  <si>
    <t>46.2.5</t>
  </si>
  <si>
    <t>46.3.1</t>
  </si>
  <si>
    <t>46.3.2</t>
  </si>
  <si>
    <t>46.3.3</t>
  </si>
  <si>
    <t>46.3.4</t>
  </si>
  <si>
    <t>46.3.5</t>
  </si>
  <si>
    <t>46.4.1</t>
  </si>
  <si>
    <t>46.4.2</t>
  </si>
  <si>
    <t>46.4.3</t>
  </si>
  <si>
    <t>46.4.4</t>
  </si>
  <si>
    <t>46.4.5</t>
  </si>
  <si>
    <t>46.5.1</t>
  </si>
  <si>
    <t>46.5.2</t>
  </si>
  <si>
    <t>46.5.3</t>
  </si>
  <si>
    <t>46.5.4</t>
  </si>
  <si>
    <t>46.5.5</t>
  </si>
  <si>
    <t>47.1.1</t>
  </si>
  <si>
    <t>47.1.2</t>
  </si>
  <si>
    <t>47.1.3</t>
  </si>
  <si>
    <t>47.1.4</t>
  </si>
  <si>
    <t>47.1.5</t>
  </si>
  <si>
    <t>47.2.1</t>
  </si>
  <si>
    <t>47.2.2</t>
  </si>
  <si>
    <t>47.2.3</t>
  </si>
  <si>
    <t>47.2.4</t>
  </si>
  <si>
    <t>47.2.5</t>
  </si>
  <si>
    <t>47.3.1</t>
  </si>
  <si>
    <t>47.3.2</t>
  </si>
  <si>
    <t>47.3.3</t>
  </si>
  <si>
    <t>47.3.4</t>
  </si>
  <si>
    <t>47.3.5</t>
  </si>
  <si>
    <t>47.4.1</t>
  </si>
  <si>
    <t>47.4.2</t>
  </si>
  <si>
    <t>47.4.3</t>
  </si>
  <si>
    <t>47.4.4</t>
  </si>
  <si>
    <t>47.4.5</t>
  </si>
  <si>
    <t>47.5.1</t>
  </si>
  <si>
    <t>47.5.3</t>
  </si>
  <si>
    <t>47.5.4</t>
  </si>
  <si>
    <t>47.5.5</t>
  </si>
  <si>
    <t>48.1.1</t>
  </si>
  <si>
    <t>48.1.2</t>
  </si>
  <si>
    <t>48.1.3</t>
  </si>
  <si>
    <t>48.1.4</t>
  </si>
  <si>
    <t>48.1.5</t>
  </si>
  <si>
    <t>48.2.1</t>
  </si>
  <si>
    <t>48.2.2</t>
  </si>
  <si>
    <t>48.2.3</t>
  </si>
  <si>
    <t>48.2.4</t>
  </si>
  <si>
    <t>48.2.5</t>
  </si>
  <si>
    <t>48.3.1</t>
  </si>
  <si>
    <t>48.3.2</t>
  </si>
  <si>
    <t>48.3.3</t>
  </si>
  <si>
    <t>48.3.5</t>
  </si>
  <si>
    <t>48.4.1</t>
  </si>
  <si>
    <t>48.4.2</t>
  </si>
  <si>
    <t>48.4.3</t>
  </si>
  <si>
    <t>48.4.4</t>
  </si>
  <si>
    <t>48.4.5</t>
  </si>
  <si>
    <t>48.5.1</t>
  </si>
  <si>
    <t>48.5.2</t>
  </si>
  <si>
    <t>48.5.3</t>
  </si>
  <si>
    <t>48.5.4</t>
  </si>
  <si>
    <t>48.5.5</t>
  </si>
  <si>
    <t>49.1.1</t>
  </si>
  <si>
    <t>49.1.2</t>
  </si>
  <si>
    <t>49.1.3</t>
  </si>
  <si>
    <t>49.1.4</t>
  </si>
  <si>
    <t>49.1.5</t>
  </si>
  <si>
    <t>49.2.1</t>
  </si>
  <si>
    <t>49.2.2</t>
  </si>
  <si>
    <t>49.2.3</t>
  </si>
  <si>
    <t>49.2.4</t>
  </si>
  <si>
    <t>49.2.5</t>
  </si>
  <si>
    <t>49.3.1</t>
  </si>
  <si>
    <t>49.3.2</t>
  </si>
  <si>
    <t>49.3.3</t>
  </si>
  <si>
    <t>49.3.4</t>
  </si>
  <si>
    <t>49.3.5</t>
  </si>
  <si>
    <t>49.4.1</t>
  </si>
  <si>
    <t>49.4.2</t>
  </si>
  <si>
    <t>49.4.3</t>
  </si>
  <si>
    <t>49.4.4</t>
  </si>
  <si>
    <t>49.4.5</t>
  </si>
  <si>
    <t>49.5.1</t>
  </si>
  <si>
    <t>49.5.2</t>
  </si>
  <si>
    <t>49.5.3</t>
  </si>
  <si>
    <t>49.5.4</t>
  </si>
  <si>
    <t>49.5.5</t>
  </si>
  <si>
    <t>50.1.1</t>
  </si>
  <si>
    <t>50.1.2</t>
  </si>
  <si>
    <t>50.1.3</t>
  </si>
  <si>
    <t>50.1.4</t>
  </si>
  <si>
    <t>50.1.5</t>
  </si>
  <si>
    <t>50.2.1</t>
  </si>
  <si>
    <t>50.2.2</t>
  </si>
  <si>
    <t>50.2.3</t>
  </si>
  <si>
    <t>50.2.4</t>
  </si>
  <si>
    <t>50.2.5</t>
  </si>
  <si>
    <t>50.3.1</t>
  </si>
  <si>
    <t>50.3.2</t>
  </si>
  <si>
    <t>50.3.3</t>
  </si>
  <si>
    <t>50.3.4</t>
  </si>
  <si>
    <t>50.3.5</t>
  </si>
  <si>
    <t>50.4.1</t>
  </si>
  <si>
    <t>50.4.2</t>
  </si>
  <si>
    <t>50.4.3</t>
  </si>
  <si>
    <t>50.4.4</t>
  </si>
  <si>
    <t>50.4.5</t>
  </si>
  <si>
    <t>50.5.1</t>
  </si>
  <si>
    <t>50.5.2</t>
  </si>
  <si>
    <t>50.5.3</t>
  </si>
  <si>
    <t>50.5.4</t>
  </si>
  <si>
    <t>50.5.5</t>
  </si>
  <si>
    <t>51.1.1</t>
  </si>
  <si>
    <t>51.1.2</t>
  </si>
  <si>
    <t>51.1.3</t>
  </si>
  <si>
    <t>51.1.4</t>
  </si>
  <si>
    <t>51.1.5</t>
  </si>
  <si>
    <t>51.2.1</t>
  </si>
  <si>
    <t>51.2.2</t>
  </si>
  <si>
    <t>51.2.3</t>
  </si>
  <si>
    <t>51.2.4</t>
  </si>
  <si>
    <t>51.2.5</t>
  </si>
  <si>
    <t>51.3.1</t>
  </si>
  <si>
    <t>51.3.2</t>
  </si>
  <si>
    <t>51.3.3</t>
  </si>
  <si>
    <t>51.3.4</t>
  </si>
  <si>
    <t>51.3.5</t>
  </si>
  <si>
    <t>51.4.1</t>
  </si>
  <si>
    <t>51.4.2</t>
  </si>
  <si>
    <t>51.4.3</t>
  </si>
  <si>
    <t>51.4.4</t>
  </si>
  <si>
    <t>51.4.5</t>
  </si>
  <si>
    <t>51.5.1</t>
  </si>
  <si>
    <t>51.5.2</t>
  </si>
  <si>
    <t>51.5.3</t>
  </si>
  <si>
    <t>51.5.4</t>
  </si>
  <si>
    <t>51.5.5</t>
  </si>
  <si>
    <t>52.1.1</t>
  </si>
  <si>
    <t>52.1.2</t>
  </si>
  <si>
    <t>52.1.3</t>
  </si>
  <si>
    <t>52.1.4</t>
  </si>
  <si>
    <t>52.1.5</t>
  </si>
  <si>
    <t>52.2.1</t>
  </si>
  <si>
    <t>52.2.2</t>
  </si>
  <si>
    <t>52.2.3</t>
  </si>
  <si>
    <t>52.2.4</t>
  </si>
  <si>
    <t>52.2.5</t>
  </si>
  <si>
    <t>52.3.1</t>
  </si>
  <si>
    <t>52.3.2</t>
  </si>
  <si>
    <t>52.3.3</t>
  </si>
  <si>
    <t>52.3.4</t>
  </si>
  <si>
    <t>52.3.5</t>
  </si>
  <si>
    <t>52.4.1</t>
  </si>
  <si>
    <t>52.4.2</t>
  </si>
  <si>
    <t>52.4.3</t>
  </si>
  <si>
    <t>52.4.4</t>
  </si>
  <si>
    <t>52.4.5</t>
  </si>
  <si>
    <t>52.5.1</t>
  </si>
  <si>
    <t>52.5.2</t>
  </si>
  <si>
    <t>52.5.3</t>
  </si>
  <si>
    <t>52.5.4</t>
  </si>
  <si>
    <t>52.5.5</t>
  </si>
  <si>
    <t>53.1.1</t>
  </si>
  <si>
    <t>53.1.2</t>
  </si>
  <si>
    <t>53.1.3</t>
  </si>
  <si>
    <t>53.1.4</t>
  </si>
  <si>
    <t>53.1.5</t>
  </si>
  <si>
    <t>53.2.1</t>
  </si>
  <si>
    <t>53.2.2</t>
  </si>
  <si>
    <t>53.2.3</t>
  </si>
  <si>
    <t>53.2.4</t>
  </si>
  <si>
    <t>53.2.5</t>
  </si>
  <si>
    <t>53.3.1</t>
  </si>
  <si>
    <t>53.3.2</t>
  </si>
  <si>
    <t>53.3.3</t>
  </si>
  <si>
    <t>53.3.4</t>
  </si>
  <si>
    <t>53.3.5</t>
  </si>
  <si>
    <t>53.4.1</t>
  </si>
  <si>
    <t>53.4.2</t>
  </si>
  <si>
    <t>53.4.3</t>
  </si>
  <si>
    <t>53.4.4</t>
  </si>
  <si>
    <t>53.4.5</t>
  </si>
  <si>
    <t>53.5.1</t>
  </si>
  <si>
    <t>53.5.2</t>
  </si>
  <si>
    <t>53.5.3</t>
  </si>
  <si>
    <t>53.5.4</t>
  </si>
  <si>
    <t>53.5.5</t>
  </si>
  <si>
    <t>54.1.1</t>
  </si>
  <si>
    <t>54.1.2</t>
  </si>
  <si>
    <t>54.1.3</t>
  </si>
  <si>
    <t>54.1.4</t>
  </si>
  <si>
    <t>54.1.5</t>
  </si>
  <si>
    <t>54.2.1</t>
  </si>
  <si>
    <t>54.2.2</t>
  </si>
  <si>
    <t>54.2.3</t>
  </si>
  <si>
    <t>54.2.4</t>
  </si>
  <si>
    <t>54.2.5</t>
  </si>
  <si>
    <t>54.3.1</t>
  </si>
  <si>
    <t>54.3.2</t>
  </si>
  <si>
    <t>54.3.3</t>
  </si>
  <si>
    <t>54.3.4</t>
  </si>
  <si>
    <t>54.3.5</t>
  </si>
  <si>
    <t>54.4.1</t>
  </si>
  <si>
    <t>54.4.2</t>
  </si>
  <si>
    <t>54.4.3</t>
  </si>
  <si>
    <t>54.4.4</t>
  </si>
  <si>
    <t>54.4.5</t>
  </si>
  <si>
    <t>54.5.1</t>
  </si>
  <si>
    <t>54.5.2</t>
  </si>
  <si>
    <t>54.5.3</t>
  </si>
  <si>
    <t>54.5.4</t>
  </si>
  <si>
    <t>54.5.5</t>
  </si>
  <si>
    <t>55.1.1</t>
  </si>
  <si>
    <t>55.1.2</t>
  </si>
  <si>
    <t>55.1.3</t>
  </si>
  <si>
    <t>55.1.4</t>
  </si>
  <si>
    <t>55.1.5</t>
  </si>
  <si>
    <t>55.2.1</t>
  </si>
  <si>
    <t>55.2.2</t>
  </si>
  <si>
    <t>55.2.3</t>
  </si>
  <si>
    <t>55.2.4</t>
  </si>
  <si>
    <t>55.2.5</t>
  </si>
  <si>
    <t>55.3.1</t>
  </si>
  <si>
    <t>55.3.2</t>
  </si>
  <si>
    <t>55.3.3</t>
  </si>
  <si>
    <t>55.3.4</t>
  </si>
  <si>
    <t>55.3.5</t>
  </si>
  <si>
    <t>55.4.1</t>
  </si>
  <si>
    <t>55.4.2</t>
  </si>
  <si>
    <t>55.4.3</t>
  </si>
  <si>
    <t>55.4.4</t>
  </si>
  <si>
    <t>55.4.5</t>
  </si>
  <si>
    <t>55.5.1</t>
  </si>
  <si>
    <t>55.5.2</t>
  </si>
  <si>
    <t>55.5.3</t>
  </si>
  <si>
    <t>55.5.4</t>
  </si>
  <si>
    <t>55.5.5</t>
  </si>
  <si>
    <t>56.1.1</t>
  </si>
  <si>
    <t>56.1.2</t>
  </si>
  <si>
    <t>56.1.3</t>
  </si>
  <si>
    <t>56.1.4</t>
  </si>
  <si>
    <t>56.2.1</t>
  </si>
  <si>
    <t>56.2.2</t>
  </si>
  <si>
    <t>56.2.3</t>
  </si>
  <si>
    <t>56.2.4</t>
  </si>
  <si>
    <t>56.2.5</t>
  </si>
  <si>
    <t>56.3.1</t>
  </si>
  <si>
    <t>56.3.2</t>
  </si>
  <si>
    <t>56.3.3</t>
  </si>
  <si>
    <t>56.3.4</t>
  </si>
  <si>
    <t>56.3.5</t>
  </si>
  <si>
    <t>56.4.1</t>
  </si>
  <si>
    <t>56.4.2</t>
  </si>
  <si>
    <t>56.4.3</t>
  </si>
  <si>
    <t>56.4.4</t>
  </si>
  <si>
    <t>56.4.5</t>
  </si>
  <si>
    <t>56.5.1</t>
  </si>
  <si>
    <t>56.5.2</t>
  </si>
  <si>
    <t>56.5.3</t>
  </si>
  <si>
    <t>56.5.4</t>
  </si>
  <si>
    <t>56.5.5</t>
  </si>
  <si>
    <t>57.1.1</t>
  </si>
  <si>
    <t>57.1.2</t>
  </si>
  <si>
    <t>57.1.3</t>
  </si>
  <si>
    <t>57.1.4</t>
  </si>
  <si>
    <t>57.1.5</t>
  </si>
  <si>
    <t>57.2.1</t>
  </si>
  <si>
    <t>57.2.2</t>
  </si>
  <si>
    <t>57.2.3</t>
  </si>
  <si>
    <t>57.2.4</t>
  </si>
  <si>
    <t>57.2.5</t>
  </si>
  <si>
    <t>57.3.1</t>
  </si>
  <si>
    <t>57.3.2</t>
  </si>
  <si>
    <t>57.3.3</t>
  </si>
  <si>
    <t>57.3.4</t>
  </si>
  <si>
    <t>57.3.5</t>
  </si>
  <si>
    <t>57.4.1</t>
  </si>
  <si>
    <t>57.4.2</t>
  </si>
  <si>
    <t>57.4.3</t>
  </si>
  <si>
    <t>57.4.4</t>
  </si>
  <si>
    <t>57.4.5</t>
  </si>
  <si>
    <t>57.5.1</t>
  </si>
  <si>
    <t>57.5.2</t>
  </si>
  <si>
    <t>57.5.3</t>
  </si>
  <si>
    <t>57.5.4</t>
  </si>
  <si>
    <t>57.5.5</t>
  </si>
  <si>
    <t>58.1.1</t>
  </si>
  <si>
    <t>58.1.2</t>
  </si>
  <si>
    <t>58.1.3</t>
  </si>
  <si>
    <t>58.1.4</t>
  </si>
  <si>
    <t>58.1.5</t>
  </si>
  <si>
    <t>58.2.1</t>
  </si>
  <si>
    <t>58.2.2</t>
  </si>
  <si>
    <t>58.2.3</t>
  </si>
  <si>
    <t>58.2.4</t>
  </si>
  <si>
    <t>58.2.5</t>
  </si>
  <si>
    <t>58.3.1</t>
  </si>
  <si>
    <t>58.3.2</t>
  </si>
  <si>
    <t>58.3.3</t>
  </si>
  <si>
    <t>58.3.4</t>
  </si>
  <si>
    <t>58.3.5</t>
  </si>
  <si>
    <t>58.4.1</t>
  </si>
  <si>
    <t>58.4.3</t>
  </si>
  <si>
    <t>58.4.4</t>
  </si>
  <si>
    <t>58.4.5</t>
  </si>
  <si>
    <t>58.5.1</t>
  </si>
  <si>
    <t>58.5.2</t>
  </si>
  <si>
    <t>58.5.3</t>
  </si>
  <si>
    <t>58.5.4</t>
  </si>
  <si>
    <t>58.5.5</t>
  </si>
  <si>
    <t>59.1.1</t>
  </si>
  <si>
    <t>59.1.2</t>
  </si>
  <si>
    <t>59.1.3</t>
  </si>
  <si>
    <t>59.1.4</t>
  </si>
  <si>
    <t>59.1.5</t>
  </si>
  <si>
    <t>59.2.1</t>
  </si>
  <si>
    <t>59.2.2</t>
  </si>
  <si>
    <t>59.2.3</t>
  </si>
  <si>
    <t>59.2.4</t>
  </si>
  <si>
    <t>59.2.5</t>
  </si>
  <si>
    <t>59.3.1</t>
  </si>
  <si>
    <t>59.3.2</t>
  </si>
  <si>
    <t>59.3.3</t>
  </si>
  <si>
    <t>59.3.4</t>
  </si>
  <si>
    <t>59.3.5</t>
  </si>
  <si>
    <t>59.4.1</t>
  </si>
  <si>
    <t>59.4.2</t>
  </si>
  <si>
    <t>59.4.3</t>
  </si>
  <si>
    <t>59.4.4</t>
  </si>
  <si>
    <t>59.4.5</t>
  </si>
  <si>
    <t>59.5.1</t>
  </si>
  <si>
    <t>59.5.2</t>
  </si>
  <si>
    <t>59.5.3</t>
  </si>
  <si>
    <t>59.5.4</t>
  </si>
  <si>
    <t>59.5.5</t>
  </si>
  <si>
    <t>60.1.1</t>
  </si>
  <si>
    <t>60.1.2</t>
  </si>
  <si>
    <t>60.1.3</t>
  </si>
  <si>
    <t>60.1.4</t>
  </si>
  <si>
    <t>60.1.5</t>
  </si>
  <si>
    <t>60.2.1</t>
  </si>
  <si>
    <t>60.2.2</t>
  </si>
  <si>
    <t>60.2.3</t>
  </si>
  <si>
    <t>60.2.4</t>
  </si>
  <si>
    <t>60.2.5</t>
  </si>
  <si>
    <t>60.3.1</t>
  </si>
  <si>
    <t>60.3.2</t>
  </si>
  <si>
    <t>60.3.3</t>
  </si>
  <si>
    <t>60.3.4</t>
  </si>
  <si>
    <t>60.3.5</t>
  </si>
  <si>
    <t>60.4.1</t>
  </si>
  <si>
    <t>60.4.2</t>
  </si>
  <si>
    <t>60.4.3</t>
  </si>
  <si>
    <t>60.4.4</t>
  </si>
  <si>
    <t>60.4.5</t>
  </si>
  <si>
    <t>60.5.1</t>
  </si>
  <si>
    <t>60.5.2</t>
  </si>
  <si>
    <t>60.5.3</t>
  </si>
  <si>
    <t>60.5.4</t>
  </si>
  <si>
    <t>60.5.5</t>
  </si>
  <si>
    <t>61.1.1</t>
  </si>
  <si>
    <t>61.1.2</t>
  </si>
  <si>
    <t>61.1.3</t>
  </si>
  <si>
    <t>61.1.4</t>
  </si>
  <si>
    <t>61.1.5</t>
  </si>
  <si>
    <t>61.2.1</t>
  </si>
  <si>
    <t>61.2.2</t>
  </si>
  <si>
    <t>61.2.3</t>
  </si>
  <si>
    <t>61.2.4</t>
  </si>
  <si>
    <t>61.2.5</t>
  </si>
  <si>
    <t>61.3.1</t>
  </si>
  <si>
    <t>61.3.2</t>
  </si>
  <si>
    <t>61.3.3</t>
  </si>
  <si>
    <t>61.3.4</t>
  </si>
  <si>
    <t>61.3.5</t>
  </si>
  <si>
    <t>61.4.1</t>
  </si>
  <si>
    <t>61.4.2</t>
  </si>
  <si>
    <t>61.4.3</t>
  </si>
  <si>
    <t>61.4.4</t>
  </si>
  <si>
    <t>61.4.5</t>
  </si>
  <si>
    <t>61.5.1</t>
  </si>
  <si>
    <t>61.5.2</t>
  </si>
  <si>
    <t>61.5.3</t>
  </si>
  <si>
    <t>61.5.4</t>
  </si>
  <si>
    <t>61.5.5</t>
  </si>
  <si>
    <t>62.1.1</t>
  </si>
  <si>
    <t>62.1.2</t>
  </si>
  <si>
    <t>62.1.3</t>
  </si>
  <si>
    <t>62.1.4</t>
  </si>
  <si>
    <t>62.1.5</t>
  </si>
  <si>
    <t>62.2.1</t>
  </si>
  <si>
    <t>62.2.2</t>
  </si>
  <si>
    <t>62.2.3</t>
  </si>
  <si>
    <t>62.2.4</t>
  </si>
  <si>
    <t>62.2.5</t>
  </si>
  <si>
    <t>62.3.1</t>
  </si>
  <si>
    <t>62.3.2</t>
  </si>
  <si>
    <t>62.3.3</t>
  </si>
  <si>
    <t>62.3.4</t>
  </si>
  <si>
    <t>62.3.5</t>
  </si>
  <si>
    <t>62.4.1</t>
  </si>
  <si>
    <t>62.4.2</t>
  </si>
  <si>
    <t>62.4.3</t>
  </si>
  <si>
    <t>62.4.4</t>
  </si>
  <si>
    <t>62.4.5</t>
  </si>
  <si>
    <t>62.5.1</t>
  </si>
  <si>
    <t>62.5.2</t>
  </si>
  <si>
    <t>62.5.3</t>
  </si>
  <si>
    <t>62.5.4</t>
  </si>
  <si>
    <t>62.5.5</t>
  </si>
  <si>
    <t>63.1.1</t>
  </si>
  <si>
    <t>63.1.2</t>
  </si>
  <si>
    <t>63.1.3</t>
  </si>
  <si>
    <t>63.1.5</t>
  </si>
  <si>
    <t>63.2.1</t>
  </si>
  <si>
    <t>63.2.2</t>
  </si>
  <si>
    <t>63.2.3</t>
  </si>
  <si>
    <t>63.2.4</t>
  </si>
  <si>
    <t>63.2.5</t>
  </si>
  <si>
    <t>63.3.1</t>
  </si>
  <si>
    <t>63.3.2</t>
  </si>
  <si>
    <t>63.3.3</t>
  </si>
  <si>
    <t>63.3.4</t>
  </si>
  <si>
    <t>63.3.5</t>
  </si>
  <si>
    <t>63.4.1</t>
  </si>
  <si>
    <t>63.4.2</t>
  </si>
  <si>
    <t>63.4.3</t>
  </si>
  <si>
    <t>63.4.4</t>
  </si>
  <si>
    <t>63.4.5</t>
  </si>
  <si>
    <t>63.5.1</t>
  </si>
  <si>
    <t>63.5.2</t>
  </si>
  <si>
    <t>63.5.3</t>
  </si>
  <si>
    <t>63.5.4</t>
  </si>
  <si>
    <t>63.5.5</t>
  </si>
  <si>
    <t>64.1.1</t>
  </si>
  <si>
    <t>64.1.2</t>
  </si>
  <si>
    <t>64.1.3</t>
  </si>
  <si>
    <t>64.1.4</t>
  </si>
  <si>
    <t>64.1.5</t>
  </si>
  <si>
    <t>64.2.1</t>
  </si>
  <si>
    <t>64.2.2</t>
  </si>
  <si>
    <t>64.2.3</t>
  </si>
  <si>
    <t>64.2.4</t>
  </si>
  <si>
    <t>64.2.5</t>
  </si>
  <si>
    <t>64.3.1</t>
  </si>
  <si>
    <t>64.3.2</t>
  </si>
  <si>
    <t>64.3.3</t>
  </si>
  <si>
    <t>64.3.4</t>
  </si>
  <si>
    <t>64.3.5</t>
  </si>
  <si>
    <t>64.4.1</t>
  </si>
  <si>
    <t>64.4.2</t>
  </si>
  <si>
    <t>64.4.3</t>
  </si>
  <si>
    <t>64.4.4</t>
  </si>
  <si>
    <t>64.4.5</t>
  </si>
  <si>
    <t>64.5.1</t>
  </si>
  <si>
    <t>64.5.2</t>
  </si>
  <si>
    <t>64.5.3</t>
  </si>
  <si>
    <t>64.5.4</t>
  </si>
  <si>
    <t>64.5.5</t>
  </si>
  <si>
    <t>65.1.1</t>
  </si>
  <si>
    <t>65.1.2</t>
  </si>
  <si>
    <t>65.1.3</t>
  </si>
  <si>
    <t>65.1.4</t>
  </si>
  <si>
    <t>65.1.5</t>
  </si>
  <si>
    <t>65.2.1</t>
  </si>
  <si>
    <t>65.2.2</t>
  </si>
  <si>
    <t>65.2.3</t>
  </si>
  <si>
    <t>65.2.4</t>
  </si>
  <si>
    <t>65.2.5</t>
  </si>
  <si>
    <t>65.3.1</t>
  </si>
  <si>
    <t>65.3.2</t>
  </si>
  <si>
    <t>65.3.3</t>
  </si>
  <si>
    <t>65.3.4</t>
  </si>
  <si>
    <t>65.3.5</t>
  </si>
  <si>
    <t>65.4.1</t>
  </si>
  <si>
    <t>65.4.2</t>
  </si>
  <si>
    <t>65.4.3</t>
  </si>
  <si>
    <t>65.4.4</t>
  </si>
  <si>
    <t>65.4.5</t>
  </si>
  <si>
    <t>65.5.1</t>
  </si>
  <si>
    <t>65.5.2</t>
  </si>
  <si>
    <t>65.5.3</t>
  </si>
  <si>
    <t>65.5.4</t>
  </si>
  <si>
    <t>65.5.5</t>
  </si>
  <si>
    <t>66.1.1</t>
  </si>
  <si>
    <t>66.1.2</t>
  </si>
  <si>
    <t>66.1.3</t>
  </si>
  <si>
    <t>66.1.4</t>
  </si>
  <si>
    <t>66.1.5</t>
  </si>
  <si>
    <t>66.2.1</t>
  </si>
  <si>
    <t>66.2.2</t>
  </si>
  <si>
    <t>66.2.3</t>
  </si>
  <si>
    <t>66.2.4</t>
  </si>
  <si>
    <t>66.2.5</t>
  </si>
  <si>
    <t>66.3.1</t>
  </si>
  <si>
    <t>66.3.2</t>
  </si>
  <si>
    <t>66.3.3</t>
  </si>
  <si>
    <t>66.3.4</t>
  </si>
  <si>
    <t>66.3.5</t>
  </si>
  <si>
    <t>66.4.1</t>
  </si>
  <si>
    <t>66.4.2</t>
  </si>
  <si>
    <t>66.4.3</t>
  </si>
  <si>
    <t>66.4.4</t>
  </si>
  <si>
    <t>66.4.5</t>
  </si>
  <si>
    <t>66.5.1</t>
  </si>
  <si>
    <t>66.5.2</t>
  </si>
  <si>
    <t>66.5.3</t>
  </si>
  <si>
    <t>66.5.4</t>
  </si>
  <si>
    <t>66.5.5</t>
  </si>
  <si>
    <t>67.1.1</t>
  </si>
  <si>
    <t>67.1.2</t>
  </si>
  <si>
    <t>67.1.3</t>
  </si>
  <si>
    <t>67.1.4</t>
  </si>
  <si>
    <t>67.1.5</t>
  </si>
  <si>
    <t>67.2.1</t>
  </si>
  <si>
    <t>67.2.2</t>
  </si>
  <si>
    <t>67.2.3</t>
  </si>
  <si>
    <t>67.2.4</t>
  </si>
  <si>
    <t>67.2.5</t>
  </si>
  <si>
    <t>67.3.1</t>
  </si>
  <si>
    <t>67.3.2</t>
  </si>
  <si>
    <t>67.3.3</t>
  </si>
  <si>
    <t>67.3.4</t>
  </si>
  <si>
    <t>67.3.5</t>
  </si>
  <si>
    <t>67.4.1</t>
  </si>
  <si>
    <t>67.4.2</t>
  </si>
  <si>
    <t>67.4.3</t>
  </si>
  <si>
    <t>67.4.4</t>
  </si>
  <si>
    <t>67.4.5</t>
  </si>
  <si>
    <t>67.5.1</t>
  </si>
  <si>
    <t>67.5.2</t>
  </si>
  <si>
    <t>67.5.3</t>
  </si>
  <si>
    <t>67.5.4</t>
  </si>
  <si>
    <t>67.5.5</t>
  </si>
  <si>
    <t>68.1.1</t>
  </si>
  <si>
    <t>68.1.2</t>
  </si>
  <si>
    <t>68.1.3</t>
  </si>
  <si>
    <t>68.1.4</t>
  </si>
  <si>
    <t>68.1.5</t>
  </si>
  <si>
    <t>68.2.2</t>
  </si>
  <si>
    <t>68.2.3</t>
  </si>
  <si>
    <t>68.2.4</t>
  </si>
  <si>
    <t>68.2.5</t>
  </si>
  <si>
    <t>68.3.2</t>
  </si>
  <si>
    <t>68.3.3</t>
  </si>
  <si>
    <t>68.3.4</t>
  </si>
  <si>
    <t>68.3.5</t>
  </si>
  <si>
    <t>68.4.1</t>
  </si>
  <si>
    <t>68.4.2</t>
  </si>
  <si>
    <t>68.4.3</t>
  </si>
  <si>
    <t>68.4.4</t>
  </si>
  <si>
    <t>68.4.5</t>
  </si>
  <si>
    <t>68.5.1</t>
  </si>
  <si>
    <t>68.5.2</t>
  </si>
  <si>
    <t>68.5.3</t>
  </si>
  <si>
    <t>68.5.4</t>
  </si>
  <si>
    <t>68.5.5</t>
  </si>
  <si>
    <t>69.1.1</t>
  </si>
  <si>
    <t>69.1.2</t>
  </si>
  <si>
    <t>69.1.3</t>
  </si>
  <si>
    <t>69.1.5</t>
  </si>
  <si>
    <t>69.2.1</t>
  </si>
  <si>
    <t>69.2.2</t>
  </si>
  <si>
    <t>69.2.3</t>
  </si>
  <si>
    <t>69.2.4</t>
  </si>
  <si>
    <t>69.2.5</t>
  </si>
  <si>
    <t>69.3.1</t>
  </si>
  <si>
    <t>69.3.2</t>
  </si>
  <si>
    <t>69.3.3</t>
  </si>
  <si>
    <t>69.3.4</t>
  </si>
  <si>
    <t>69.3.5</t>
  </si>
  <si>
    <t>69.4.1</t>
  </si>
  <si>
    <t>69.4.2</t>
  </si>
  <si>
    <t>69.4.3</t>
  </si>
  <si>
    <t>69.4.4</t>
  </si>
  <si>
    <t>69.4.5</t>
  </si>
  <si>
    <t>69.5.1</t>
  </si>
  <si>
    <t>69.5.2</t>
  </si>
  <si>
    <t>69.5.4</t>
  </si>
  <si>
    <t>69.5.5</t>
  </si>
  <si>
    <t>70.1.1</t>
  </si>
  <si>
    <t>70.1.2</t>
  </si>
  <si>
    <t>70.1.3</t>
  </si>
  <si>
    <t>70.1.4</t>
  </si>
  <si>
    <t>70.1.5</t>
  </si>
  <si>
    <t>70.2.1</t>
  </si>
  <si>
    <t>70.2.2</t>
  </si>
  <si>
    <t>70.2.3</t>
  </si>
  <si>
    <t>70.2.4</t>
  </si>
  <si>
    <t>70.2.5</t>
  </si>
  <si>
    <t>70.3.1</t>
  </si>
  <si>
    <t>70.3.2</t>
  </si>
  <si>
    <t>70.3.3</t>
  </si>
  <si>
    <t>70.3.4</t>
  </si>
  <si>
    <t>70.3.5</t>
  </si>
  <si>
    <t>70.4.1</t>
  </si>
  <si>
    <t>70.4.2</t>
  </si>
  <si>
    <t>70.4.3</t>
  </si>
  <si>
    <t>70.4.4</t>
  </si>
  <si>
    <t>70.4.5</t>
  </si>
  <si>
    <t>70.5.1</t>
  </si>
  <si>
    <t>70.5.2</t>
  </si>
  <si>
    <t>70.5.3</t>
  </si>
  <si>
    <t>70.5.4</t>
  </si>
  <si>
    <t>70.5.5</t>
  </si>
  <si>
    <t>71.1.1</t>
  </si>
  <si>
    <t>71.1.2</t>
  </si>
  <si>
    <t>71.1.3</t>
  </si>
  <si>
    <t>71.1.4</t>
  </si>
  <si>
    <t>71.1.5</t>
  </si>
  <si>
    <t>71.2.1</t>
  </si>
  <si>
    <t>71.2.2</t>
  </si>
  <si>
    <t>71.2.3</t>
  </si>
  <si>
    <t>71.2.4</t>
  </si>
  <si>
    <t>71.2.5</t>
  </si>
  <si>
    <t>71.3.1</t>
  </si>
  <si>
    <t>71.3.2</t>
  </si>
  <si>
    <t>71.3.3</t>
  </si>
  <si>
    <t>71.3.4</t>
  </si>
  <si>
    <t>71.3.5</t>
  </si>
  <si>
    <t>71.4.1</t>
  </si>
  <si>
    <t>71.4.2</t>
  </si>
  <si>
    <t>71.4.3</t>
  </si>
  <si>
    <t>71.4.4</t>
  </si>
  <si>
    <t>71.4.5</t>
  </si>
  <si>
    <t>71.5.1</t>
  </si>
  <si>
    <t>71.5.2</t>
  </si>
  <si>
    <t>71.5.3</t>
  </si>
  <si>
    <t>71.5.4</t>
  </si>
  <si>
    <t>71.5.5</t>
  </si>
  <si>
    <t>72.1.1</t>
  </si>
  <si>
    <t>72.1.2</t>
  </si>
  <si>
    <t>72.1.3</t>
  </si>
  <si>
    <t>72.1.4</t>
  </si>
  <si>
    <t>72.1.5</t>
  </si>
  <si>
    <t>72.2.1</t>
  </si>
  <si>
    <t>72.2.2</t>
  </si>
  <si>
    <t>72.2.3</t>
  </si>
  <si>
    <t>72.2.4</t>
  </si>
  <si>
    <t>72.2.5</t>
  </si>
  <si>
    <t>72.3.1</t>
  </si>
  <si>
    <t>72.3.2</t>
  </si>
  <si>
    <t>72.3.3</t>
  </si>
  <si>
    <t>72.3.4</t>
  </si>
  <si>
    <t>72.3.5</t>
  </si>
  <si>
    <t>72.4.1</t>
  </si>
  <si>
    <t>72.4.2</t>
  </si>
  <si>
    <t>72.4.3</t>
  </si>
  <si>
    <t>72.4.4</t>
  </si>
  <si>
    <t>72.4.5</t>
  </si>
  <si>
    <t>72.5.1</t>
  </si>
  <si>
    <t>72.5.2</t>
  </si>
  <si>
    <t>72.5.3</t>
  </si>
  <si>
    <t>72.5.4</t>
  </si>
  <si>
    <t>72.5.5</t>
  </si>
  <si>
    <t>73.1.1</t>
  </si>
  <si>
    <t>73.1.2</t>
  </si>
  <si>
    <t>73.1.3</t>
  </si>
  <si>
    <t>73.1.4</t>
  </si>
  <si>
    <t>73.1.5</t>
  </si>
  <si>
    <t>73.2.1</t>
  </si>
  <si>
    <t>73.2.2</t>
  </si>
  <si>
    <t>73.2.3</t>
  </si>
  <si>
    <t>73.2.4</t>
  </si>
  <si>
    <t>73.2.5</t>
  </si>
  <si>
    <t>73.3.1</t>
  </si>
  <si>
    <t>73.3.2</t>
  </si>
  <si>
    <t>73.3.3</t>
  </si>
  <si>
    <t>73.3.4</t>
  </si>
  <si>
    <t>73.3.5</t>
  </si>
  <si>
    <t>73.4.1</t>
  </si>
  <si>
    <t>73.4.2</t>
  </si>
  <si>
    <t>73.4.3</t>
  </si>
  <si>
    <t>73.4.4</t>
  </si>
  <si>
    <t>73.4.5</t>
  </si>
  <si>
    <t>73.5.1</t>
  </si>
  <si>
    <t>73.5.2</t>
  </si>
  <si>
    <t>73.5.3</t>
  </si>
  <si>
    <t>73.5.4</t>
  </si>
  <si>
    <t>73.5.5</t>
  </si>
  <si>
    <t>74.1.1</t>
  </si>
  <si>
    <t>74.1.2</t>
  </si>
  <si>
    <t>74.1.3</t>
  </si>
  <si>
    <t>74.1.4</t>
  </si>
  <si>
    <t>74.1.5</t>
  </si>
  <si>
    <t>74.2.1</t>
  </si>
  <si>
    <t>74.2.2</t>
  </si>
  <si>
    <t>74.2.3</t>
  </si>
  <si>
    <t>74.2.4</t>
  </si>
  <si>
    <t>74.2.5</t>
  </si>
  <si>
    <t>74.3.1</t>
  </si>
  <si>
    <t>74.3.2</t>
  </si>
  <si>
    <t>74.3.3</t>
  </si>
  <si>
    <t>74.3.4</t>
  </si>
  <si>
    <t>74.3.5</t>
  </si>
  <si>
    <t>74.4.1</t>
  </si>
  <si>
    <t>74.4.2</t>
  </si>
  <si>
    <t>74.4.3</t>
  </si>
  <si>
    <t>74.4.4</t>
  </si>
  <si>
    <t>74.4.5</t>
  </si>
  <si>
    <t>74.5.1</t>
  </si>
  <si>
    <t>74.5.2</t>
  </si>
  <si>
    <t>74.5.3</t>
  </si>
  <si>
    <t>74.5.4</t>
  </si>
  <si>
    <t>74.5.5</t>
  </si>
  <si>
    <t>75.1.1</t>
  </si>
  <si>
    <t>75.1.2</t>
  </si>
  <si>
    <t>75.1.3</t>
  </si>
  <si>
    <t>75.1.4</t>
  </si>
  <si>
    <t>75.1.5</t>
  </si>
  <si>
    <t>75.2.1</t>
  </si>
  <si>
    <t>75.2.2</t>
  </si>
  <si>
    <t>75.2.3</t>
  </si>
  <si>
    <t>75.2.4</t>
  </si>
  <si>
    <t>75.2.5</t>
  </si>
  <si>
    <t>75.3.1</t>
  </si>
  <si>
    <t>75.3.2</t>
  </si>
  <si>
    <t>75.3.3</t>
  </si>
  <si>
    <t>75.3.4</t>
  </si>
  <si>
    <t>75.3.5</t>
  </si>
  <si>
    <t>75.4.1</t>
  </si>
  <si>
    <t>75.4.2</t>
  </si>
  <si>
    <t>75.4.3</t>
  </si>
  <si>
    <t>75.4.4</t>
  </si>
  <si>
    <t>75.4.5</t>
  </si>
  <si>
    <t>75.5.1</t>
  </si>
  <si>
    <t>75.5.2</t>
  </si>
  <si>
    <t>75.5.3</t>
  </si>
  <si>
    <t>75.5.4</t>
  </si>
  <si>
    <t>75.5.5</t>
  </si>
  <si>
    <t>76.1.1</t>
  </si>
  <si>
    <t>76.1.2</t>
  </si>
  <si>
    <t>76.1.3</t>
  </si>
  <si>
    <t>76.1.4</t>
  </si>
  <si>
    <t>76.1.5</t>
  </si>
  <si>
    <t>76.2.1</t>
  </si>
  <si>
    <t>76.2.2</t>
  </si>
  <si>
    <t>76.2.3</t>
  </si>
  <si>
    <t>76.2.4</t>
  </si>
  <si>
    <t>76.2.5</t>
  </si>
  <si>
    <t>76.3.1</t>
  </si>
  <si>
    <t>76.3.2</t>
  </si>
  <si>
    <t>76.3.3</t>
  </si>
  <si>
    <t>76.3.4</t>
  </si>
  <si>
    <t>76.3.5</t>
  </si>
  <si>
    <t>76.4.1</t>
  </si>
  <si>
    <t>76.4.2</t>
  </si>
  <si>
    <t>76.4.3</t>
  </si>
  <si>
    <t>76.4.4</t>
  </si>
  <si>
    <t>76.4.5</t>
  </si>
  <si>
    <t>76.5.1</t>
  </si>
  <si>
    <t>76.5.2</t>
  </si>
  <si>
    <t>76.5.3</t>
  </si>
  <si>
    <t>76.5.4</t>
  </si>
  <si>
    <t>76.5.5</t>
  </si>
  <si>
    <t>77.1.1</t>
  </si>
  <si>
    <t>77.1.2</t>
  </si>
  <si>
    <t>77.1.3</t>
  </si>
  <si>
    <t>77.1.4</t>
  </si>
  <si>
    <t>77.1.5</t>
  </si>
  <si>
    <t>77.2.1</t>
  </si>
  <si>
    <t>77.2.2</t>
  </si>
  <si>
    <t>77.2.3</t>
  </si>
  <si>
    <t>77.2.4</t>
  </si>
  <si>
    <t>77.2.5</t>
  </si>
  <si>
    <t>77.3.1</t>
  </si>
  <si>
    <t>77.3.2</t>
  </si>
  <si>
    <t>77.3.3</t>
  </si>
  <si>
    <t>77.3.4</t>
  </si>
  <si>
    <t>77.3.5</t>
  </si>
  <si>
    <t>77.4.1</t>
  </si>
  <si>
    <t>77.4.2</t>
  </si>
  <si>
    <t>77.4.3</t>
  </si>
  <si>
    <t>77.4.4</t>
  </si>
  <si>
    <t>77.4.5</t>
  </si>
  <si>
    <t>77.5.1</t>
  </si>
  <si>
    <t>77.5.2</t>
  </si>
  <si>
    <t>77.5.3</t>
  </si>
  <si>
    <t>77.5.4</t>
  </si>
  <si>
    <t>77.5.5</t>
  </si>
  <si>
    <t>78.1.1</t>
  </si>
  <si>
    <t>78.1.2</t>
  </si>
  <si>
    <t>78.1.3</t>
  </si>
  <si>
    <t>78.1.4</t>
  </si>
  <si>
    <t>78.1.5</t>
  </si>
  <si>
    <t>78.2.1</t>
  </si>
  <si>
    <t>78.2.2</t>
  </si>
  <si>
    <t>78.2.3</t>
  </si>
  <si>
    <t>78.2.4</t>
  </si>
  <si>
    <t>78.2.5</t>
  </si>
  <si>
    <t>78.3.1</t>
  </si>
  <si>
    <t>78.3.2</t>
  </si>
  <si>
    <t>78.3.3</t>
  </si>
  <si>
    <t>78.3.4</t>
  </si>
  <si>
    <t>78.3.5</t>
  </si>
  <si>
    <t>78.4.1</t>
  </si>
  <si>
    <t>78.4.2</t>
  </si>
  <si>
    <t>78.4.3</t>
  </si>
  <si>
    <t>78.4.4</t>
  </si>
  <si>
    <t>78.4.5</t>
  </si>
  <si>
    <t>78.5.1</t>
  </si>
  <si>
    <t>78.5.2</t>
  </si>
  <si>
    <t>78.5.3</t>
  </si>
  <si>
    <t>78.5.4</t>
  </si>
  <si>
    <t>78.5.5</t>
  </si>
  <si>
    <t>79.1.1</t>
  </si>
  <si>
    <t>79.1.2</t>
  </si>
  <si>
    <t>79.1.3</t>
  </si>
  <si>
    <t>79.1.4</t>
  </si>
  <si>
    <t>79.1.5</t>
  </si>
  <si>
    <t>79.2.1</t>
  </si>
  <si>
    <t>79.2.2</t>
  </si>
  <si>
    <t>79.2.3</t>
  </si>
  <si>
    <t>79.2.4</t>
  </si>
  <si>
    <t>79.2.5</t>
  </si>
  <si>
    <t>79.3.1</t>
  </si>
  <si>
    <t>79.3.2</t>
  </si>
  <si>
    <t>79.3.3</t>
  </si>
  <si>
    <t>79.3.4</t>
  </si>
  <si>
    <t>79.3.5</t>
  </si>
  <si>
    <t>79.4.1</t>
  </si>
  <si>
    <t>79.4.2</t>
  </si>
  <si>
    <t>79.4.3</t>
  </si>
  <si>
    <t>79.4.4</t>
  </si>
  <si>
    <t>79.4.5</t>
  </si>
  <si>
    <t>79.5.1</t>
  </si>
  <si>
    <t>79.5.2</t>
  </si>
  <si>
    <t>79.5.3</t>
  </si>
  <si>
    <t>79.5.4</t>
  </si>
  <si>
    <t>79.5.5</t>
  </si>
  <si>
    <t>80.1.1</t>
  </si>
  <si>
    <t>80.1.2</t>
  </si>
  <si>
    <t>80.1.3</t>
  </si>
  <si>
    <t>80.1.4</t>
  </si>
  <si>
    <t>80.1.5</t>
  </si>
  <si>
    <t>80.2.1</t>
  </si>
  <si>
    <t>80.2.2</t>
  </si>
  <si>
    <t>80.2.3</t>
  </si>
  <si>
    <t>80.2.4</t>
  </si>
  <si>
    <t>80.2.5</t>
  </si>
  <si>
    <t>80.3.1</t>
  </si>
  <si>
    <t>80.3.2</t>
  </si>
  <si>
    <t>80.3.3</t>
  </si>
  <si>
    <t>80.3.4</t>
  </si>
  <si>
    <t>80.3.5</t>
  </si>
  <si>
    <t>80.4.1</t>
  </si>
  <si>
    <t>80.4.2</t>
  </si>
  <si>
    <t>80.4.3</t>
  </si>
  <si>
    <t>80.4.4</t>
  </si>
  <si>
    <t>80.4.5</t>
  </si>
  <si>
    <t>80.5.1</t>
  </si>
  <si>
    <t>80.5.2</t>
  </si>
  <si>
    <t>80.5.3</t>
  </si>
  <si>
    <t>80.5.4</t>
  </si>
  <si>
    <t>80.5.5</t>
  </si>
  <si>
    <t>68.2.1</t>
  </si>
  <si>
    <t>68.3.1</t>
  </si>
  <si>
    <t>C.P. Fabiola Verduzco Aparicio</t>
  </si>
  <si>
    <t>Lcda. Cruz Angelica Tadeo Andrade</t>
  </si>
  <si>
    <t>Dirección de Asuntos Laborales</t>
  </si>
  <si>
    <t>Capacitación a las personas servidoras públicas de las áreas jurídicas y administrativas de las depedencias de conformidad a la Ley de los Trabajadores al Servicio del Estado, Ayuntamientos y Organismos Descentralizados del Estado de Colima y la Ley Federal del Trabajo</t>
  </si>
  <si>
    <t>Rogelio Alejandro Orozco Ruiz/Javier Octavio Amaya Alvarado</t>
  </si>
  <si>
    <t>Evidencia de realización del taller/oficios de solicutud de expedientes</t>
  </si>
  <si>
    <t>Captura de pantalla del calendario /Actas que acreditan la asistencia a las audiencias</t>
  </si>
  <si>
    <t>Unidad de Inteligencia Patrimonial y Económica</t>
  </si>
  <si>
    <t>Garantizar que los datos, documentos o cualquier otra información que se genere u obre en poder de la UIPE, mantega el carácter de confidencial y/o reservado</t>
  </si>
  <si>
    <t>Divulgación de información efectuada por servidores públicos adscritos a la UIPE</t>
  </si>
  <si>
    <t>Información reservada y/o confidencial expuesta a personas externas a la UIPE</t>
  </si>
  <si>
    <t>Falta de clasificación de la información por niveles de riesgo</t>
  </si>
  <si>
    <t>Ofrecimiento de sobornos al personal que labora en la UIPE</t>
  </si>
  <si>
    <t>Comprometer las líneas de investigación iniciadas por la UIPE.                                       Deterioro de la imagen institucional.                                Poner en riesgo la vida o seguridad de una persona física.</t>
  </si>
  <si>
    <t>Control de accesos para manipular la información que contiene el software implementado en las investigaciones</t>
  </si>
  <si>
    <t xml:space="preserve">Levantar acta circunstanciada de hechos cuando se detecte el ingreso y uso de dispositivos móviles en las áreas de trabajo. En el supuesto de reincidir levantar acta administrativa con la sanción correspondiente. </t>
  </si>
  <si>
    <t>Mtro. Juan José Partida Rodríguez</t>
  </si>
  <si>
    <t>Cartas de confidencialidad</t>
  </si>
  <si>
    <t>Acta de hechos</t>
  </si>
  <si>
    <t>Difundir entre las personas servidoras públicas adscritas a la UIPE, el Código de Ética y Código de Conducta de la Secretaría de Planeación, Finanzas y Administración</t>
  </si>
  <si>
    <t>Dar a conocer a las personas servidoras públicas adscritas a la UIPE, el Código de Ética y Código de Conducta de la Secretaría de Planeación, Finanzas y Administración</t>
  </si>
  <si>
    <t>Generar productos de inteligencia para el combate y la afectación a la economía de la delincuencia</t>
  </si>
  <si>
    <t>Insuficiencia presupuestal para renovar la licencia de los complementos que integran la herramienta de investigación</t>
  </si>
  <si>
    <t xml:space="preserve">Retraso en la ejecución de las investigaciones.                              Necesidad de implementar metodologías de investigación tradicionales con volúmenes de datos que pueden generar una sobrecarga de trabajo, impactando directamente en la calidad del análisis por parte del personal.                                          </t>
  </si>
  <si>
    <t xml:space="preserve">Se desarrollan capacidades tecnológicas de obtención y análisis de información con otras plataformas disponibles en internet </t>
  </si>
  <si>
    <t>Integrar en el proyecto de presupuesto de la unidad y en el proceso de concertación del Fondo de Aportaciones para la Seguridad Pública (FASP), la necesidad de renovar la licencia de los complementos, a fin de  contar con un sistema automatizado que permita el análisis masivo de datos acorde a las necesidades de la UIPE.</t>
  </si>
  <si>
    <t>Administrar el tráfico de la red para garantizar la seguridad o confidencialidad de la información</t>
  </si>
  <si>
    <t>Bases de datos vulneradas por intromisión de hackers a la red de Gobierno del Estado</t>
  </si>
  <si>
    <t>Equipos de seguridad dañados</t>
  </si>
  <si>
    <t>Licencia de Antivirus  y anti espías vencida</t>
  </si>
  <si>
    <t>Filtración y pérdida de información confidencial.     Deterioro de la imagen institucional.</t>
  </si>
  <si>
    <t xml:space="preserve">Monitoreo permanente del tráfico de red </t>
  </si>
  <si>
    <t>Protección física de los equipos</t>
  </si>
  <si>
    <t>Bitácora</t>
  </si>
  <si>
    <t xml:space="preserve">Reporte de respaldos </t>
  </si>
  <si>
    <t>Dirección de Planeación</t>
  </si>
  <si>
    <t>Generar Informe de Gobierno, en cumplimiento del Artículo 31 de la Constitución Política del Estado Libre y Soberano de Colima.</t>
  </si>
  <si>
    <t>Informe de Gobierno elaborado con información incompleta, debido a incumplimiento por parte de las entidades de los tres ordenes de gobierno,  por la omisión o negación de información, a causa de falsedad, alteración, manipulación o extemporaneidad.</t>
  </si>
  <si>
    <t>Incumplimiento a lo establecido en el artículo 31 de la Constitución Política del Estado Libre y soberano de Colima; Ley General de Responsabilidades Administrativas; Ley de Transparencia y Acceso a la Información Pública; Código de Ética de la Administración Pública del Estado de Colima.</t>
  </si>
  <si>
    <t>Reporte de incidencias.</t>
  </si>
  <si>
    <t>Revisión de la Contraloría General del Estado.</t>
  </si>
  <si>
    <t>Reuniones de revisión con los enlaces externos.</t>
  </si>
  <si>
    <t>Análisis de la información recibida por los enlaces internos.</t>
  </si>
  <si>
    <t>Validación por los titulares de las observaciones realizadas por los enlaces internos.</t>
  </si>
  <si>
    <t>Integrar la documentación con los avances de obra descritos por la dependencia para que la Contraloría verifique la veracidad de la información.</t>
  </si>
  <si>
    <t>Analizar y resolver dudas sobre la información plasmada en los documentos enviados por las dependencias.</t>
  </si>
  <si>
    <t>Analizar y detectar inconsistencias, en su caso, encontradas en la información remitida por las dependencias.</t>
  </si>
  <si>
    <t xml:space="preserve">Retroalimentación con los enlaces externos, a través de diversos medios electrónicos, presenciales o llamadas, para la validación de la información final. </t>
  </si>
  <si>
    <t>Lineamientos para el Proceso de Elaborción del Informe de Gobierno.</t>
  </si>
  <si>
    <t>Cuaderno de obra.</t>
  </si>
  <si>
    <t>Reportes de incidencias.</t>
  </si>
  <si>
    <t>Correos electrónicos, oficio.</t>
  </si>
  <si>
    <t>Dirección de Evaluación</t>
  </si>
  <si>
    <t>Dejar a la Administración Pública Estatal sin la posibilidad de corregir o reorientar las políticas públicas y programas de Gobierno.</t>
  </si>
  <si>
    <t>Si</t>
  </si>
  <si>
    <t>Capacitación de acuerdo a las necesidades.</t>
  </si>
  <si>
    <t>Alertas del sistema (SIPLAN).</t>
  </si>
  <si>
    <t>Contacto permanente con los enlaces.</t>
  </si>
  <si>
    <t>Controles establecidos en el propio sistema (SIPLAN).</t>
  </si>
  <si>
    <t>Servidor debidamente configurado.</t>
  </si>
  <si>
    <t>Monitoreo de la comunicación con el servidor.</t>
  </si>
  <si>
    <t>Ing. Carlos Antonio Gómez Meda</t>
  </si>
  <si>
    <t>Oficios.</t>
  </si>
  <si>
    <t xml:space="preserve">Correos electrónicos </t>
  </si>
  <si>
    <t>Dirección de Programación</t>
  </si>
  <si>
    <t>Integrar las Matrices de Indicadores de Resultados (MIR's) de los entes ejecutores del gasto en el anteproyecto de egresos.</t>
  </si>
  <si>
    <t>Monitoreo ineficiente de los Programas Presupuestarios</t>
  </si>
  <si>
    <t>Aplicación ineficiente del Presupuesto en la fase programática.</t>
  </si>
  <si>
    <t>Actualización constante de la base de datos de las Dependencias.</t>
  </si>
  <si>
    <t>Envío de oficios las dependencias  para la designación de sus enlaces</t>
  </si>
  <si>
    <t>Capacitación por parte de la Dirección de Programación y Seguimiento a los enlaces de las dependencias.</t>
  </si>
  <si>
    <t>Capacitación externa del Gobierno Federal a las personas servidoras públicas.</t>
  </si>
  <si>
    <t>Oficios y circulares solicitando oficialmente el nombre del enlace de la dependencia.</t>
  </si>
  <si>
    <t xml:space="preserve">Capacitación sobre las actualizaciones en el sustento normativo a dependencias ejecutoras. </t>
  </si>
  <si>
    <t xml:space="preserve">Diplomados y cursos por parte de profesionalización y Gobierno Federal. </t>
  </si>
  <si>
    <t>Lic. Salvador Rincón Rodríguez</t>
  </si>
  <si>
    <t>Constancias de diplomados y cursos tomados.</t>
  </si>
  <si>
    <t>Dirección de Proyectos y Gestión</t>
  </si>
  <si>
    <t>Brindar asesoría y acompañamiento al Estado y Municipios en la ejecución de proyectos.</t>
  </si>
  <si>
    <t>Cartera de proyectos elaborados que incumpla con la normatividad que aplique.</t>
  </si>
  <si>
    <t xml:space="preserve">Falta de proyectos ejecutivos completos de las obras. </t>
  </si>
  <si>
    <t xml:space="preserve">Acceso denegado a los recursos. </t>
  </si>
  <si>
    <t xml:space="preserve">Solicitar para la gestión de recursos cartera con proyectos ejecutivos. </t>
  </si>
  <si>
    <t>Capacitación periodica por parte de la Dirección de Proyectos y Gestión.</t>
  </si>
  <si>
    <t xml:space="preserve">Oficio informando, de acuerdo a la normatividad, los tiempos críticos para presentar documentación. </t>
  </si>
  <si>
    <t>Solicitud de información en función de la normatividad para la elaboración del análisis costo beneficio.</t>
  </si>
  <si>
    <t>Lic. Christian Eduardo Sánchez</t>
  </si>
  <si>
    <t>Coordinación de Fondos Federales</t>
  </si>
  <si>
    <t>Procedimiento para el ejercicio y pago de recursos federales.</t>
  </si>
  <si>
    <t>La captura de la solicitud de orden de pago se realiza de forma errónea.</t>
  </si>
  <si>
    <t>Se revisa que las solicitudes de orden de pago de las dependencias ejecutoras de los recursos contengan la información, documentación y autorizaciones correspondientes.</t>
  </si>
  <si>
    <t>Se ingresa al Sistema Empress la información para captura de las solicitudes de orden de pago en base a los procesos elaborados por el personal de la Coordinación de Fondos Federales.</t>
  </si>
  <si>
    <t>Revisión de la información de cada solicitud de orden de pago para detectar errores y/o omisiones en la información, documentación y firmas de las personas autorizadas.</t>
  </si>
  <si>
    <t>Revisión de la captura en el sistema Empress de cada solicitud de orden de pago con el fin de detectar errores en el registro contable y/o presupuestal.</t>
  </si>
  <si>
    <t>Coordinación de Armonización Contable</t>
  </si>
  <si>
    <t xml:space="preserve">Se informa mediante correo electrónico el recordatorio de las obligaciones de presentación en tiempo y forma de la información  </t>
  </si>
  <si>
    <t>Dirección de Presupuesto</t>
  </si>
  <si>
    <t>Procedimiento para la aplicación de adecuación presupuestaria solicitada por los Entes Públicos (art. 52 y 53 de la Ley de Presupuesto y Responsabilidad Hacendaria).</t>
  </si>
  <si>
    <t>Captura no adecuada de Solicitud de Adecuación Presupuestal en el Sistema Integral de Contabilidad Gubernamental.</t>
  </si>
  <si>
    <t xml:space="preserve">La solicitud de adecuación presupuestal presenta datos incorrectos </t>
  </si>
  <si>
    <t>Se realiza una captura errónea por parte del operativo</t>
  </si>
  <si>
    <t>Revisión y corrección del error detectado, mediante la cancelación del movimiento presupuestal y su corrección a través de la aplicación de un nuevo movimiento que corrija al primero.</t>
  </si>
  <si>
    <t>Dirección de Tesorería</t>
  </si>
  <si>
    <t xml:space="preserve">Los recursos públicos derivados de Convenios de Coordinación celebrados entre el Ejecutivo Federal y el Gobierno del Estado de Colima, permanezcan en las cuentas bancarias específicas para su manejo y se eroguen de conformidad a lo establecido en dichos convenios, dentro de los plazos señalados para tal efecto. </t>
  </si>
  <si>
    <t>Que se realice transferencia de recurso a otras cuentas bancarias no autorizadas</t>
  </si>
  <si>
    <t>Suscripción de los Convenios de coordinacion</t>
  </si>
  <si>
    <t>Generar de manera aleatoria la revisión de convenios con estados de cuenta</t>
  </si>
  <si>
    <t xml:space="preserve">Dirección de Contabilidad </t>
  </si>
  <si>
    <t>Dirección de Deuda Pública</t>
  </si>
  <si>
    <t>Dirección de Asistencia al Contribuyente</t>
  </si>
  <si>
    <t>Procedimiento para la certificación de constancias de regularización de vehículos de procedencia extranjera, conforme al decreto publicado en el Diario Oficial de la Federación el 22 de diciembre de 2022. Se requiere información de las Entidades Federativas en las cuales dichos vehículos fueron regularizados.</t>
  </si>
  <si>
    <t>Omitir verificar que el contribuyente que solicita la certificación sea el propietario del vehículo</t>
  </si>
  <si>
    <t>Verificar que el nombre de la solicitud coincida con el de la constancia de regularización</t>
  </si>
  <si>
    <t>Verificar el contrato de compraventa de la unidad</t>
  </si>
  <si>
    <t>Verificar que la firma en la solicitud coincida con identificación oficial presentada</t>
  </si>
  <si>
    <t>Ratifiación de firma en las instalaciones de la Dirección de Recaudación, en caso de que no coicidan</t>
  </si>
  <si>
    <t>Dirección de Recaudación</t>
  </si>
  <si>
    <t>Notificación de Requerimientos de Impuestos Federales y Estatales</t>
  </si>
  <si>
    <t>Realizar la notificación de los actos administrativos sin seguir las formalidades estabelcidas en el Código Fiscal Federal y en el Código Fiscal Para el Estado de Colima.</t>
  </si>
  <si>
    <t>El personal que funge como notificador- ejecutor de la Dirección de Recaudacion, no cuente con los conocimientos necesarios para llevar a cabo la notificacion de los actos administrativos, o que aún teniendo dichos conocimientos, omita realizarlo siguiendo las formalidades establecidas en ley.</t>
  </si>
  <si>
    <t>Que generen un impacto en la recaudación de ingresos en el Estado.</t>
  </si>
  <si>
    <t>Llevar a cabo capacitaciones en coordinación con dependencias federales.</t>
  </si>
  <si>
    <t>Dirección de Auditoria Fiscal</t>
  </si>
  <si>
    <t>Ejercer las facultades de comprobación a los constribuyentes para verificar el exacto cumplimiento de las obligaciones fiscales</t>
  </si>
  <si>
    <t>Facultades de comprobación practicadas fuera del marco normativo</t>
  </si>
  <si>
    <t>material</t>
  </si>
  <si>
    <t>externo</t>
  </si>
  <si>
    <t>No se cuenta con el suficiente personal en la Dirección</t>
  </si>
  <si>
    <t>Personal operativo no cuenta con la suficiente capacitación, desactualizado en la normativa</t>
  </si>
  <si>
    <t>Sobornos otorgados al personal por parte de los contribuyentes</t>
  </si>
  <si>
    <t>Equipos de computo obsoletos así como desactualizados</t>
  </si>
  <si>
    <t>Las instalaciones son inadecuadas para la cantidad del personal que labora en la Dirección</t>
  </si>
  <si>
    <t>Disminución de la recaudación, por tanto hay una disminución en las participaciones que el Gobierno Federal brinda a la Entidad Federativa, Elusión y evasión fiscal. Incumplimiento del Programa Operativo anual. Revocación del Convenio de Colaboración Administrativa en Materal Fiscal y sus Anexos.</t>
  </si>
  <si>
    <t>Fomentar la capacitación en los cursos para el personal</t>
  </si>
  <si>
    <t>Realizar gestiones para la contratación del personal</t>
  </si>
  <si>
    <t>Concientizar al personal de las consecuencias penales y administrativas</t>
  </si>
  <si>
    <t>Revisión de los procesos de forma interna por parte del grupo responsable</t>
  </si>
  <si>
    <t>Comité de Seguimiento y Evaluación de Resultados</t>
  </si>
  <si>
    <t xml:space="preserve">Gestionar la adquisición de equipos de computo </t>
  </si>
  <si>
    <t>Verificación y evaluación de los procesos de fiscalización de manera extrerna por el SAT</t>
  </si>
  <si>
    <t>Seguimiento de las gestiones necesarias para la contratación del personal faltante para cubrir la totalidad de la plantilla laboral prevista en el organigrama institucional y el manual de organización.</t>
  </si>
  <si>
    <t>Solicitar a la Dirección General de Ingresos la compra de equipo nuevo, así como la compra de las licencias de software y antivirus para los mismos.</t>
  </si>
  <si>
    <t>Realizar las gestiones necesarias para la ampliación y adecuación de la Dirección.</t>
  </si>
  <si>
    <t>Mtra. Xitlalli Marina Ramírez Solano</t>
  </si>
  <si>
    <t>Notificación a la SPFyA sobre las disposiciones de la linea contingente (Caso Ciapacov)</t>
  </si>
  <si>
    <t>C.P. Elizabeth Silva Gallardo</t>
  </si>
  <si>
    <t>Dirección de Auditoría Fiscal</t>
  </si>
  <si>
    <t>Lic. Oscar Felipe Silva Anguiano</t>
  </si>
  <si>
    <t>Constancias de participación otorgadas por el Servicio de Administración Tributaria.</t>
  </si>
  <si>
    <t>Cumplimiento al 100% del personal previsto en el Manual de Organización y Organigrama Institucional</t>
  </si>
  <si>
    <t>Tarjetas de Control de órdenes de cada Auditoría y Actas del comité</t>
  </si>
  <si>
    <t>Solicitudes realizadas a la Dirección General de Ingresos</t>
  </si>
  <si>
    <t>Oficios de solicitud</t>
  </si>
  <si>
    <t xml:space="preserve">Impulsar al personal a tomar los cursos de capacitación brindados por el Servicio de Administración Tributaria, en materia de las estrategias de fiscalización para auditores, y verificar que estos sean acreditados mediante las constancias de participación otorgadas por su asistencia a los mismos. </t>
  </si>
  <si>
    <t>Realizar revisiones de los proyectos elaborados por las áreas operativas; realizar sesiones del comité de seguimiento y evaluación de auditoría en cada una de las revisiones que tengan a su cargo las áreas operativas; promover la acreditación del curso de ética pública y de la competencia fundamental "Principios y Valores Institucionales". Así como de los cursos ofrecidos por el SAT en materia de delitos cometidos por los servidores públicos; y dar cumplimiento a las recomendaciones y áreas de oportunidad emitidas por el SAT, derivadas de las verificaciones.</t>
  </si>
  <si>
    <t>Que los enlaces de las diferentes depenendencias proporcionen información falsa para la integración del Informe de Gobierno.</t>
  </si>
  <si>
    <t>Que los enlaces de las diferentes depenendencias proporcionen información incorrecta para la integración del Informe de Gobierno.</t>
  </si>
  <si>
    <t>Que los enlaces de las diferentes depenendencias proporcionen información extemporánea para la integración del Informe de Gobierno.</t>
  </si>
  <si>
    <t>Que los enlaces de las diferentes depenendencias no proporcionen información para la integración del Informe de Gobierno.</t>
  </si>
  <si>
    <t>Que los enlaces de las diferentes depenendencias omitan información para la integración del Informe de Gobierno.</t>
  </si>
  <si>
    <t>Lic. Luis Eliezer Chávez Cárdenas</t>
  </si>
  <si>
    <t>31/09/2025</t>
  </si>
  <si>
    <t>Coordinar el seguimiento y evaluación respecto de los avances en la implementación y cumplimiento de las metas establecidas en los programas de mediano plazo derivados del Plan Estatal de Desarrollo.(PED)</t>
  </si>
  <si>
    <t>Ineficiente evaluación del Plan Estatal de Desarrollo, a través del seguimiento al cumplimiento de las metas de sus programas de mediano plazo derivados del mismo.</t>
  </si>
  <si>
    <t>Enlaces por parte de las dependencias ejecutoras no capacitados para el registro de los avances en el cumplimiento de las metas establecidas en los programas de mediano plazo derivados del PED.</t>
  </si>
  <si>
    <t>Información extemporánea, errónea e incompleta sobre el cumplimiento de las metas establecidas en los programas de mediano plazo derivados del PED.</t>
  </si>
  <si>
    <t>Rotación de los enlaces por parte de las dependencias ejecutoras que registran el avance del cumplimiento a las metas establecidas en los programas de mediano plazo derivados del PED.</t>
  </si>
  <si>
    <t>Fallas en el sistema de captura de la información (SIPLAN) sobre los avances en el  cumplimiento de las metas establecidas en los programas de mediano plazo derivados del PED.</t>
  </si>
  <si>
    <t>Fallas en la infraestructura de la red institucional que da soporte al sistema donde se registra el avance del  cumplimiento de las metas establecidas en los programas de mediano plazo derivados del PED.</t>
  </si>
  <si>
    <t xml:space="preserve">Rotación constante de enlaces de las dependencias que registran el monitoreo de Programas presupuestarios </t>
  </si>
  <si>
    <t xml:space="preserve">Enlaces de las dependencias insuficientemente capacitados para el monitoreo de Programas presupuestarios </t>
  </si>
  <si>
    <t xml:space="preserve">Personal interno carente de conocimiento técnico para el asesoramiento del registo para el monitoreo de Programas presupuestarios. </t>
  </si>
  <si>
    <t xml:space="preserve">Falta de conocimiento de la normatividad de cada fondo de las obras. </t>
  </si>
  <si>
    <t xml:space="preserve">Falta de actualización sobre la elaboración de análisis costo beneficio de las obras. </t>
  </si>
  <si>
    <t>M.F. Fernando Rodríguez Corona</t>
  </si>
  <si>
    <t>C.p. Sergio García Navarro</t>
  </si>
  <si>
    <t>01 de Enero de 2025</t>
  </si>
  <si>
    <t>31 de Diciembre de 2025</t>
  </si>
  <si>
    <t xml:space="preserve"> Desahogo del procedimiento ordinario laboral</t>
  </si>
  <si>
    <t>Daño al erario público del Ejecutivo Estatal</t>
  </si>
  <si>
    <t>31/06/2025</t>
  </si>
  <si>
    <t>Atención de los oficios de solicitud de expedientes</t>
  </si>
  <si>
    <t>Capacitar de forma permanente al personal externo que realiza dichas acciones, actualizando dentro del marco normativo aplicable.</t>
  </si>
  <si>
    <t>Correo Electrónico, Oficio, Listas de asistencia, Fotos.</t>
  </si>
  <si>
    <t>Emitir certificaciones de constancias de regularización de vehículos de procedencia extranjera,  con información falsa proporcionad por las entidades federativas donde  el vehículo fue registrado en su momento.</t>
  </si>
  <si>
    <t xml:space="preserve">Falsificación de la firma del Director de Área </t>
  </si>
  <si>
    <t>Divulgación y falsificación de datos personales y poner en riegso la propiedad del vehículo.</t>
  </si>
  <si>
    <t>Verificar que la persona que solicita la constancia certificada, acredite la propiedad del vehículo de procedencia extranjera, a través de la factura, contrato de compraventa, pedimento de importación de la unidad.</t>
  </si>
  <si>
    <t>Cotejar el oficio con el pago</t>
  </si>
  <si>
    <t>Registro digital de la verificación</t>
  </si>
  <si>
    <t xml:space="preserve">Registro digital </t>
  </si>
  <si>
    <t>Suscripción por parte de las personas servidoras públicas adscritas a la UIPE, de carta de confidencialidad a efecto de concientizarlos sobre el riesgo que implica el hecho de que la información reservada y/o confidencial que se maneja en la dependencia, sea del conocimiento de terceros.</t>
  </si>
  <si>
    <t>Elaborar una bitácora para controlar la gestión de información, que permita al Titular de la UIPE analizar e instruir el destino de la información, de acuerdo al nivel de riesgo</t>
  </si>
  <si>
    <t>Cartas compromiso</t>
  </si>
  <si>
    <t xml:space="preserve">Complementos de la herramienta de investigación deshabilitados al término de la suscripción anual </t>
  </si>
  <si>
    <t>Presupuesto de Egresos para el Ejercicio Fiscal 2025 y Convenio de Coordinación FASP 2025</t>
  </si>
  <si>
    <t>Implementar la administración de entidades, control de acceso y protección de la confidencialidad, a efecto de minimizar el riesgo de exposición de información sensible que se genera u obra en poder de la UIPE.</t>
  </si>
  <si>
    <t>Respaldos semanales de la información con dispositivos de almacenamiento externo asignados a la UIPE.</t>
  </si>
  <si>
    <t>Registro incorrecto de los Trámites de Solicitud de Orden de Pago en el Sistema Empress.</t>
  </si>
  <si>
    <t>Entrega de la información de la Cuenta Pública Consolidada al H. Congreso del Estado</t>
  </si>
  <si>
    <t xml:space="preserve">Entrega de la información de la cuenta pública consolidada, fuera del plazo establecido </t>
  </si>
  <si>
    <t>Que se efectúe desvio de recursos por desconocimiento de la normatividad aplicable</t>
  </si>
  <si>
    <t>Riesgo de impago de financiamientos avalados por el Estado a Insuvi y Ciapacov.</t>
  </si>
  <si>
    <t>Que se afecten las participaciones federales que le corresponden al  Estado, otorgadas como garantía y/o fuente de pago alterna de los financiamientos celebrados por el Insuvi y Ciapacov.</t>
  </si>
  <si>
    <t>El llenado de la solicitud de orden de pago se realiza de forma errónea.</t>
  </si>
  <si>
    <t>Reigstro incorrecto de la Información contable, presupuestal y financiera.</t>
  </si>
  <si>
    <t>Que los entes no suban al Sistema para la Consolidación de la Cuenta Pública (SICCUPA) la información en tiempo y forma.</t>
  </si>
  <si>
    <t>Que el H. Congreso del Estado no reciba la información conforme a lo estipulado en el artículo 15 de la Ley de Fiscalización Superior y Rendición de Cuentas del Estado de Colima.</t>
  </si>
  <si>
    <t>Los datos registrados erróneamente en el Sistema Integral de Contabilidad Gubernamental, afectan en la Contabilidad Gubernamental en los registros contables.</t>
  </si>
  <si>
    <t>Falta de capacitación del personal involucrado</t>
  </si>
  <si>
    <t xml:space="preserve">Que ante un escenario de incapacidad de pago de los entes públicos avalados Insuvi y Ciapacov, el Estado en carácter de aval solidario, pague con cargo a las participaciones federales, las obligaciones derivadas de los financiamientos celebrados por esos entes públicos.  </t>
  </si>
  <si>
    <t>Sanciones por no cumplir con la normatividad del Art. 13 de la Ley de Fiscalizacion Superior y Rendicion de Cuentas del Estado de Colima</t>
  </si>
  <si>
    <t xml:space="preserve">Afectar la la disponibilidad de recursos de libre disposición del Estado, en detrimento de los programas y acciones autorizados en el presupuesto de egresos del ejercicio fiscal que corresponda. </t>
  </si>
  <si>
    <t>El Sistmema exige designación anticipada de la cuenta destino</t>
  </si>
  <si>
    <t>Solicitudes de Pago del acreedor al fiuciario (Caso Insuvi)</t>
  </si>
  <si>
    <t>Realizar la verificación del cumplimiento de la entrega de la información por parte de los entes obligados para la integración y presentación de la cuenta pública consolidada en tiempo y forma, efectuando los controles establecidos</t>
  </si>
  <si>
    <t>Revisión aleatoria de los contrarrecibos generados, específicamente en el campo de cuenta destino.</t>
  </si>
  <si>
    <t>Comunicación permanente con las áreas reponsables del registro de la información, enviando reportes auxiliares mediante correo electronico para su revision, estableciendo periodos de entrega.</t>
  </si>
  <si>
    <t>Que el Estado sea notificado en tiempo y forma de las solicitudes de pago a fiduciario de las líneas de crédito avaladas.</t>
  </si>
  <si>
    <t>En el caso de la línea contingente de Ciapacov, que el banco acreditante informe al Estado sobre las disposiciones de la línea y fechas de vencimiento de pago del acreditado.</t>
  </si>
  <si>
    <t xml:space="preserve">Coordinación con los entes públicos avalados para dar seguimiento de que los créditos sean pagados de manera puntual y no se ejerza la garantía de pago.  </t>
  </si>
  <si>
    <t>C.P. Salvador Magaña Banda</t>
  </si>
  <si>
    <t>Contra Recibo, póliza contable, Oden de Pago.</t>
  </si>
  <si>
    <t>LAE. Gladis Mabel Araujo Rincón</t>
  </si>
  <si>
    <t>L.E. Luis Antonio Munguia  Rangel</t>
  </si>
  <si>
    <t>Reporte de la revisión realizada</t>
  </si>
  <si>
    <t>Lic. Ana María Romero Rincón</t>
  </si>
  <si>
    <t>Direccion de Contabilidad</t>
  </si>
  <si>
    <t>Correo electrónico</t>
  </si>
  <si>
    <t>M.F. Eduardo Aguilar González</t>
  </si>
  <si>
    <t>Periodicidad mensual en cada a fecha de pago</t>
  </si>
  <si>
    <t>Solicitudes de Pago a Fiduciario enteradas via correo electónico.</t>
  </si>
  <si>
    <t>En cada fecha de disposición</t>
  </si>
  <si>
    <t>En la fecha de pago</t>
  </si>
  <si>
    <t>Gestiones ante el banco acrredor vía correo electrónico.</t>
  </si>
  <si>
    <t xml:space="preserve">En cada fecha de disposición para el caso de Ciapacov y en cada fecha de pago para el caso de Insuvi. </t>
  </si>
  <si>
    <t xml:space="preserve">Para el caso de Insuvi, comprobar que se turnó por correo la solicitud de pago por parte del acreedor (Banobras). Para el caso de Ciapacov, correos eletrónicos con informes de fecha de vencimiento. </t>
  </si>
  <si>
    <t>Solicitud de Orden de Pago, documentación soporte de la Solicitud de Orden de Pago.</t>
  </si>
  <si>
    <t xml:space="preserve">Generar capacitación de acuerdo a las necesidades, además de poner a disposición, a través del Sistema de Información, el "Manual para el Registro de Avances".
</t>
  </si>
  <si>
    <t>Oficios y circulares solicitando oficialmente a las dependencias el registro de avances. Comunicación permanente con enlaces de las dependencias para la revisión de la información.</t>
  </si>
  <si>
    <t>Oficios y circulares solicitando oficialmente el nombre del enlace de la dependencia, además de poner a disposición, a través del Sistema de Información, el "Manual para el Registro de Avances".</t>
  </si>
  <si>
    <t>Correos electrónicos, sesiones de trabajo, llamadas telefónicas.</t>
  </si>
  <si>
    <t>Capturas de pantalla.</t>
  </si>
  <si>
    <t xml:space="preserve">Defensa incorrecta de juicios derivado de un inadecuado control de las etapas del juicio, así como por la falta de pruebas idóneas para acerditas las excepciones y defensas. </t>
  </si>
  <si>
    <t>Entrega de las pruebas por los Enlaces Administrativos de las dependencias y la Dirección General de Recursos Humanos, fuera del términos establecidos.</t>
  </si>
  <si>
    <t>Entrega de pruebas no idóneas, incomplentas o fuera de término por los Enlaces Administrativos de las dependencias y la Dirección General de Recursos Humanos.</t>
  </si>
  <si>
    <t>Omisión de atender una audiencia ante la autoridad jurisdiccional</t>
  </si>
  <si>
    <t>Oficio requerimiento de información y documentación relacionada con el juicio, estableciendo plazos de entrega de pruebas.</t>
  </si>
  <si>
    <t>Bitacora digital de términos para contestaciones para visualar fechas de vencimientoy la atención de todas los juicios en tiempo y forma.</t>
  </si>
  <si>
    <t>Revisión del expediente con anticipación a la fecha programada para audiencia para asegurar que se desahogue sin contratiempos.</t>
  </si>
  <si>
    <t>Acuerdos emitidos por el Tribunal de Arbitraje y Escalafón en el que se señalan las fechas para el desahogo de las audiencias debidamente agendados</t>
  </si>
  <si>
    <t>Calendario digital de audiencias con alertas para segurar la atención de todas de ellas.</t>
  </si>
  <si>
    <t>Ejecutar talleres de capacitación del personal jurídico y enlaces administrativas de las diferentes entidades de la administración pública en materia laboral burocrática y de integración de expedientes laborales, así como las pruebas que se requieren para hacer efectivas las excepciones y defensas que se intentan.</t>
  </si>
  <si>
    <t>Estbelcer un control de seguimiento de información, para asegurar que la documentación requerida para defender los juicios, lleghue a tiempo y completa.</t>
  </si>
  <si>
    <t>Establecer un control de registo de las audiencias y cualquier etapa del proceso burocrático, para su correcta atención.</t>
  </si>
  <si>
    <t>Dirección de Atención y Seguimiento de Auditorías</t>
  </si>
  <si>
    <t>Se emitan resultados con observación en la Auditoría, y en algunos casos hasta con importes cuantificados para su reintegro o comprobación.</t>
  </si>
  <si>
    <t>Oficio de inicio de auditoría y su Anexo debidamente clasificado con las áreas responsables para la atención de cada punto requerido</t>
  </si>
  <si>
    <t>Comunicación constante por parte de la Dirección de Atención y Seguimiento de Auditorías con las áreas responsables de proporcionar la información, así como con los Entes Fiscalizadores.</t>
  </si>
  <si>
    <t>Revisión de la información en términos cuantitativos para verificar que se haya cumplido con el requerimiento de información.</t>
  </si>
  <si>
    <t>Falta de revisión de seguimiento a la información proporcionada</t>
  </si>
  <si>
    <t>Proporcionar la información y documentación solicitada por los Entes Fiscalizadores o instancias administrativas, en materia de auditorías o procedimientos de investigación</t>
  </si>
  <si>
    <t xml:space="preserve">Las Direcciones a cargo no proporcionen la información que se les requiere </t>
  </si>
  <si>
    <t>Omitir solicitar y complementar información entre las áreas responsables de atender los requerimientos</t>
  </si>
  <si>
    <t>Solicitar la información y documentación a las áreas responsables para desvirtuar las observaciones contenidas en los Informes de Auditoría de los distintos Entes Fiscalizadores</t>
  </si>
  <si>
    <t>Las Direcciones o áreas encargadas de desvirtuar las observaciones no proporcionen la información y documentación que logre solventarlas.</t>
  </si>
  <si>
    <t xml:space="preserve">Falta de revisión de seguimiento a la información proporcionada </t>
  </si>
  <si>
    <t>Falta de comunicación y asesoría con las áreas para entregar información completa, veraz y oportuna para solventar sus observaciones</t>
  </si>
  <si>
    <t>La céula de observaciones se revisa y clasifica para dirigirla al área específica encargada de su análisis y comprobación documental para su solventación.</t>
  </si>
  <si>
    <t>Comunicación constante con las áreas responsables de atender las observaciones para asesorarlas respecto a la manera de atender a las mismas.</t>
  </si>
  <si>
    <t>Revisión de la información una vez que se recepciona en el área para valorar si es suficiente para solventar las observaciones</t>
  </si>
  <si>
    <t>Retroalimentar a las áreas y solicitar información adicional en el caso de requerirse</t>
  </si>
  <si>
    <t>Mantener constante comunicación con las áreas responsables de atender a las observaciones determinadas, brindar asesoría respecto a la forma de solventación, revisar cualitativa y cuantitativamente la información para valorar la posibilidad de su solventación. En caso de ser necesario solicitar se integre información adicional.</t>
  </si>
  <si>
    <t>Equipos de cómputo obsoletos</t>
  </si>
  <si>
    <t>Poporcionar mejores equipos de cómputo al personal o hacer mantenimiento a los ya existentes para su mejora</t>
  </si>
  <si>
    <t>Proporcionar  documentación incompleta o incorrecta a las solicitudes de información de instancias fiscalizadoras, puede originar multas además de observaciones</t>
  </si>
  <si>
    <t>Proporcionar documentación incompleta o incorrecta que no solvente las observaciones determinadas por las instancias fiscalizadora, pueden convertirse en Solicitudes de Aclaración o Pliegos de Observaciones</t>
  </si>
  <si>
    <t>Financiero presupuestal</t>
  </si>
  <si>
    <t>Se emitan Solicitudes de Aclaración o Pliegos de Observaciones al Gobierno del Estado con determinación de reintegros</t>
  </si>
  <si>
    <t>M.C. Xóchitl Graciela Díaz Cossío</t>
  </si>
  <si>
    <t>Correos electrónicos</t>
  </si>
  <si>
    <t>Mantener comunicación constante con las áreas responsables de proporcionar la información para en caso de haber errores en la canalización de solicitudes, efectuar las correcciones pertinentes y enviar al área responsable de su atención.</t>
  </si>
  <si>
    <t>Solicitar mantenimiento o cambio de los equipos de cómputo para que sean funcionales.</t>
  </si>
  <si>
    <t xml:space="preserve">Efectuar de manera correcta la clasificación de los requerimientos de información para canalizar de la misma forma a las áreas responsables de su atención.                                                                                                        </t>
  </si>
  <si>
    <t>Oficios de solicitud a las áreas y requerimientos de las instancias fiscalizadoras</t>
  </si>
  <si>
    <t>Oficios de solicitud al ICSIC</t>
  </si>
  <si>
    <t xml:space="preserve">Realizar adecuación a los Lineamientos para Elaborar Informe de Gobierno, con la finalidad de agregar un apartado en el que se exhorte a las depedencias del Poder ejecutivo, el debido cumplimiento a la normatividad, evitando ocultamiento o manipulación de la Realizar adecuación a los Lineamientos para Elaborar Informe de Gobierno, con la finalidad de agregar un apartado en el que se exhorte a las dependencias del Poder ejecutivo, el debido cumplimiento a la normatividad, evitando ocultamiento o manipulación de la información.  </t>
  </si>
  <si>
    <t>Oficio o Correo de solicitud de los proyectos ejecutivos, donde se detalle la importancia de tener la documentación completa y en tiempo de acuerdo a normatividad aplicable</t>
  </si>
  <si>
    <t>Asesoría, capacitación y acompañamiento por parte de la Dirección de Proyectos y Gestión a las áreas involucradas sobre la normatividad y reglas de operación.</t>
  </si>
  <si>
    <t>lista de asistencia de capacitación realizada</t>
  </si>
  <si>
    <t>oficios y/o Correos electrónicos.</t>
  </si>
  <si>
    <t>Oficios</t>
  </si>
  <si>
    <t>Oficio y/o correo de solicitud de información</t>
  </si>
  <si>
    <t>Oficio y/o correo de convocatoria o solicitud a capacitación y listas de asistencia</t>
  </si>
  <si>
    <t>Emision de la cuenta pública mensual, trimestral, semestral y anual del Poder Ejecutivo</t>
  </si>
  <si>
    <t>Omision de los riesgos presupuestarios y contables en el sistema de contabilidad gubernamental que impidan obtener la información financiera en su totalidad</t>
  </si>
  <si>
    <t>Las áreas involucradas en la captura de la informaición  no registren la totalidad de las operaciones presupuestales y contables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</si>
</sst>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m/yyyy\ hh:mm"/>
  </numFmts>
  <fonts count="84" x14ac:knownFonts="1">
    <font>
      <sz val="11"/>
      <color theme="1"/>
      <name val="Calibri"/>
      <family val="2"/>
      <scheme val="minor"/>
    </font>
    <font>
      <b/>
      <sz val="11"/>
      <color indexed="8"/>
      <name val="Calibri"/>
      <family val="2"/>
    </font>
    <font>
      <sz val="10"/>
      <name val="Arial"/>
      <family val="2"/>
    </font>
    <font>
      <sz val="8"/>
      <name val="Arial"/>
      <family val="2"/>
    </font>
    <font>
      <b/>
      <sz val="10"/>
      <name val="Arial"/>
      <family val="2"/>
    </font>
    <font>
      <sz val="10"/>
      <name val="Arial"/>
      <family val="2"/>
    </font>
    <font>
      <b/>
      <sz val="14"/>
      <color indexed="8"/>
      <name val="Arial"/>
      <family val="2"/>
    </font>
    <font>
      <b/>
      <sz val="8"/>
      <color indexed="81"/>
      <name val="Tahoma"/>
      <family val="2"/>
    </font>
    <font>
      <b/>
      <sz val="10"/>
      <color indexed="16"/>
      <name val="Arial"/>
      <family val="2"/>
    </font>
    <font>
      <b/>
      <sz val="10"/>
      <color indexed="8"/>
      <name val="Arial"/>
      <family val="2"/>
    </font>
    <font>
      <b/>
      <sz val="10"/>
      <color indexed="10"/>
      <name val="Arial"/>
      <family val="2"/>
    </font>
    <font>
      <sz val="14"/>
      <name val="Arial"/>
      <family val="2"/>
    </font>
    <font>
      <b/>
      <sz val="10.5"/>
      <name val="Arial"/>
      <family val="2"/>
    </font>
    <font>
      <sz val="10.5"/>
      <name val="Arial"/>
      <family val="2"/>
    </font>
    <font>
      <b/>
      <sz val="13"/>
      <color indexed="18"/>
      <name val="Verdana"/>
      <family val="2"/>
    </font>
    <font>
      <sz val="11"/>
      <color indexed="8"/>
      <name val="Arial"/>
      <family val="2"/>
    </font>
    <font>
      <b/>
      <sz val="11"/>
      <name val="Arial"/>
      <family val="2"/>
    </font>
    <font>
      <b/>
      <sz val="13"/>
      <name val="Arial"/>
      <family val="2"/>
    </font>
    <font>
      <b/>
      <sz val="13"/>
      <color indexed="9"/>
      <name val="Arial"/>
      <family val="2"/>
    </font>
    <font>
      <sz val="13"/>
      <name val="Arial"/>
      <family val="2"/>
    </font>
    <font>
      <sz val="11"/>
      <name val="Arial"/>
      <family val="2"/>
    </font>
    <font>
      <b/>
      <sz val="14"/>
      <name val="Arial"/>
      <family val="2"/>
    </font>
    <font>
      <b/>
      <sz val="8"/>
      <color indexed="16"/>
      <name val="Tahoma"/>
      <family val="2"/>
    </font>
    <font>
      <b/>
      <sz val="10"/>
      <color indexed="18"/>
      <name val="Verdana"/>
      <family val="2"/>
    </font>
    <font>
      <b/>
      <sz val="8"/>
      <color indexed="12"/>
      <name val="Tahoma"/>
      <family val="2"/>
    </font>
    <font>
      <b/>
      <sz val="12"/>
      <color indexed="8"/>
      <name val="Calibri"/>
      <family val="2"/>
    </font>
    <font>
      <sz val="16"/>
      <color indexed="9"/>
      <name val="Arial"/>
      <family val="2"/>
    </font>
    <font>
      <b/>
      <sz val="13"/>
      <color indexed="16"/>
      <name val="Arial"/>
      <family val="2"/>
    </font>
    <font>
      <b/>
      <sz val="13"/>
      <color indexed="18"/>
      <name val="Arial"/>
      <family val="2"/>
    </font>
    <font>
      <b/>
      <sz val="11"/>
      <color indexed="18"/>
      <name val="Arial"/>
      <family val="2"/>
    </font>
    <font>
      <sz val="10"/>
      <color indexed="22"/>
      <name val="Arial"/>
      <family val="2"/>
    </font>
    <font>
      <sz val="13"/>
      <color indexed="18"/>
      <name val="Verdana"/>
      <family val="2"/>
    </font>
    <font>
      <sz val="14"/>
      <color indexed="18"/>
      <name val="Verdana"/>
      <family val="2"/>
    </font>
    <font>
      <sz val="13"/>
      <color indexed="8"/>
      <name val="Calibri"/>
      <family val="2"/>
    </font>
    <font>
      <sz val="11"/>
      <color indexed="8"/>
      <name val="Calibri"/>
      <family val="2"/>
    </font>
    <font>
      <sz val="12"/>
      <name val="Arial"/>
      <family val="2"/>
    </font>
    <font>
      <b/>
      <sz val="12"/>
      <color indexed="16"/>
      <name val="Tahoma"/>
      <family val="2"/>
    </font>
    <font>
      <b/>
      <sz val="12"/>
      <color indexed="81"/>
      <name val="Tahoma"/>
      <family val="2"/>
    </font>
    <font>
      <sz val="12"/>
      <color indexed="41"/>
      <name val="Arial"/>
      <family val="2"/>
    </font>
    <font>
      <b/>
      <sz val="11"/>
      <color indexed="81"/>
      <name val="Tahoma"/>
      <family val="2"/>
    </font>
    <font>
      <b/>
      <sz val="11"/>
      <color indexed="12"/>
      <name val="Tahoma"/>
      <family val="2"/>
    </font>
    <font>
      <b/>
      <sz val="11"/>
      <color indexed="10"/>
      <name val="Tahoma"/>
      <family val="2"/>
    </font>
    <font>
      <b/>
      <sz val="11"/>
      <color indexed="16"/>
      <name val="Tahoma"/>
      <family val="2"/>
    </font>
    <font>
      <sz val="10.5"/>
      <color indexed="22"/>
      <name val="Arial"/>
      <family val="2"/>
    </font>
    <font>
      <sz val="11"/>
      <color indexed="18"/>
      <name val="Arial"/>
      <family val="2"/>
    </font>
    <font>
      <b/>
      <sz val="15"/>
      <name val="Arial"/>
      <family val="2"/>
    </font>
    <font>
      <sz val="9.5"/>
      <color indexed="22"/>
      <name val="Arial"/>
      <family val="2"/>
    </font>
    <font>
      <sz val="14"/>
      <name val="Calibri"/>
      <family val="2"/>
    </font>
    <font>
      <sz val="14"/>
      <color indexed="8"/>
      <name val="Calibri"/>
      <family val="2"/>
    </font>
    <font>
      <b/>
      <sz val="12"/>
      <name val="Calibri"/>
      <family val="2"/>
    </font>
    <font>
      <b/>
      <sz val="12"/>
      <color indexed="16"/>
      <name val="Arial"/>
      <family val="2"/>
    </font>
    <font>
      <b/>
      <sz val="16"/>
      <color indexed="18"/>
      <name val="Arial"/>
      <family val="2"/>
    </font>
    <font>
      <b/>
      <sz val="16"/>
      <name val="Arial"/>
      <family val="2"/>
    </font>
    <font>
      <sz val="10"/>
      <color indexed="18"/>
      <name val="Arial"/>
      <family val="2"/>
    </font>
    <font>
      <b/>
      <sz val="8"/>
      <name val="Arial"/>
      <family val="2"/>
    </font>
    <font>
      <sz val="8"/>
      <name val="Arial"/>
      <family val="2"/>
    </font>
    <font>
      <sz val="9"/>
      <name val="Arial"/>
      <family val="2"/>
    </font>
    <font>
      <b/>
      <sz val="11"/>
      <color indexed="8"/>
      <name val="Arial"/>
      <family val="2"/>
    </font>
    <font>
      <sz val="12"/>
      <color indexed="8"/>
      <name val="Calibri"/>
      <family val="2"/>
    </font>
    <font>
      <b/>
      <sz val="12"/>
      <color indexed="12"/>
      <name val="Arial"/>
      <family val="2"/>
    </font>
    <font>
      <b/>
      <sz val="12"/>
      <color indexed="81"/>
      <name val="Arial"/>
      <family val="2"/>
    </font>
    <font>
      <b/>
      <i/>
      <sz val="12"/>
      <color indexed="16"/>
      <name val="Arial"/>
      <family val="2"/>
    </font>
    <font>
      <sz val="10.5"/>
      <name val="Arial"/>
      <family val="2"/>
    </font>
    <font>
      <sz val="1"/>
      <color indexed="9"/>
      <name val="Arial"/>
      <family val="2"/>
    </font>
    <font>
      <sz val="9"/>
      <color indexed="81"/>
      <name val="Tahoma"/>
      <family val="2"/>
    </font>
    <font>
      <b/>
      <sz val="9"/>
      <color indexed="81"/>
      <name val="Tahoma"/>
      <family val="2"/>
    </font>
    <font>
      <b/>
      <sz val="9"/>
      <color indexed="10"/>
      <name val="Tahoma"/>
      <family val="2"/>
    </font>
    <font>
      <b/>
      <sz val="11"/>
      <color indexed="18"/>
      <name val="Verdana"/>
      <family val="2"/>
    </font>
    <font>
      <b/>
      <sz val="9"/>
      <color indexed="18"/>
      <name val="Verdana"/>
      <family val="2"/>
    </font>
    <font>
      <b/>
      <sz val="11"/>
      <name val="Arial Narrow"/>
      <family val="2"/>
    </font>
    <font>
      <sz val="11"/>
      <color theme="1"/>
      <name val="Arial Narrow"/>
      <family val="2"/>
    </font>
    <font>
      <sz val="10"/>
      <color theme="1"/>
      <name val="Calibri"/>
      <family val="2"/>
      <scheme val="minor"/>
    </font>
    <font>
      <b/>
      <sz val="12"/>
      <color theme="1"/>
      <name val="Calibri"/>
      <family val="2"/>
      <scheme val="minor"/>
    </font>
    <font>
      <b/>
      <sz val="11"/>
      <color theme="1"/>
      <name val="Arial Narrow"/>
      <family val="2"/>
    </font>
    <font>
      <b/>
      <sz val="10"/>
      <color theme="1"/>
      <name val="Calibri"/>
      <family val="2"/>
      <scheme val="minor"/>
    </font>
    <font>
      <sz val="12"/>
      <color theme="1"/>
      <name val="Calibri"/>
      <family val="2"/>
      <scheme val="minor"/>
    </font>
    <font>
      <b/>
      <sz val="12"/>
      <color theme="0"/>
      <name val="Calibri"/>
      <family val="2"/>
      <scheme val="minor"/>
    </font>
    <font>
      <b/>
      <sz val="10"/>
      <color rgb="FF00B050"/>
      <name val="Arial"/>
      <family val="2"/>
    </font>
    <font>
      <b/>
      <sz val="12"/>
      <name val="Calibri"/>
      <family val="2"/>
      <scheme val="minor"/>
    </font>
    <font>
      <sz val="12"/>
      <color theme="0"/>
      <name val="Calibri"/>
      <family val="2"/>
      <scheme val="minor"/>
    </font>
    <font>
      <b/>
      <sz val="12"/>
      <color rgb="FFCCCCFF"/>
      <name val="Calibri"/>
      <family val="2"/>
      <scheme val="minor"/>
    </font>
    <font>
      <sz val="12"/>
      <color theme="4" tint="0.79998168889431442"/>
      <name val="Calibri"/>
      <family val="2"/>
      <scheme val="minor"/>
    </font>
    <font>
      <b/>
      <sz val="12"/>
      <color theme="4" tint="0.79998168889431442"/>
      <name val="Calibri"/>
      <family val="2"/>
      <scheme val="minor"/>
    </font>
    <font>
      <sz val="12"/>
      <color theme="0"/>
      <name val="Arial"/>
      <family val="2"/>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7"/>
        <bgColor indexed="64"/>
      </patternFill>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10"/>
        <bgColor indexed="64"/>
      </patternFill>
    </fill>
    <fill>
      <patternFill patternType="solid">
        <fgColor indexed="13"/>
        <bgColor indexed="64"/>
      </patternFill>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indexed="1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CCFFFF"/>
        <bgColor indexed="64"/>
      </patternFill>
    </fill>
    <fill>
      <patternFill patternType="solid">
        <fgColor theme="0"/>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9"/>
      </left>
      <right/>
      <top style="thin">
        <color indexed="9"/>
      </top>
      <bottom/>
      <diagonal/>
    </border>
    <border>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22"/>
      </left>
      <right style="thin">
        <color indexed="22"/>
      </right>
      <top style="thin">
        <color indexed="64"/>
      </top>
      <bottom style="thin">
        <color indexed="22"/>
      </bottom>
      <diagonal/>
    </border>
    <border>
      <left style="thin">
        <color indexed="22"/>
      </left>
      <right style="thin">
        <color indexed="22"/>
      </right>
      <top style="thin">
        <color indexed="22"/>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55"/>
      </right>
      <top style="thin">
        <color indexed="55"/>
      </top>
      <bottom style="thin">
        <color indexed="64"/>
      </bottom>
      <diagonal/>
    </border>
    <border>
      <left style="thin">
        <color indexed="55"/>
      </left>
      <right style="thin">
        <color indexed="55"/>
      </right>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22"/>
      </left>
      <right style="thin">
        <color indexed="22"/>
      </right>
      <top style="thin">
        <color indexed="64"/>
      </top>
      <bottom/>
      <diagonal/>
    </border>
    <border>
      <left style="thin">
        <color indexed="22"/>
      </left>
      <right style="thin">
        <color indexed="22"/>
      </right>
      <top/>
      <bottom/>
      <diagonal/>
    </border>
    <border>
      <left style="thin">
        <color indexed="22"/>
      </left>
      <right style="thin">
        <color indexed="22"/>
      </right>
      <top/>
      <bottom style="thin">
        <color indexed="64"/>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22"/>
      </left>
      <right style="thin">
        <color indexed="22"/>
      </right>
      <top/>
      <bottom style="thin">
        <color indexed="22"/>
      </bottom>
      <diagonal/>
    </border>
    <border>
      <left style="thin">
        <color indexed="55"/>
      </left>
      <right style="thin">
        <color indexed="64"/>
      </right>
      <top style="thin">
        <color indexed="55"/>
      </top>
      <bottom style="thin">
        <color indexed="55"/>
      </bottom>
      <diagonal/>
    </border>
    <border>
      <left style="thin">
        <color indexed="55"/>
      </left>
      <right style="thin">
        <color indexed="64"/>
      </right>
      <top style="thin">
        <color indexed="55"/>
      </top>
      <bottom style="thin">
        <color indexed="64"/>
      </bottom>
      <diagonal/>
    </border>
    <border>
      <left style="thin">
        <color indexed="22"/>
      </left>
      <right style="thin">
        <color indexed="64"/>
      </right>
      <top style="thin">
        <color indexed="64"/>
      </top>
      <bottom style="thin">
        <color indexed="22"/>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64"/>
      </left>
      <right style="thin">
        <color indexed="22"/>
      </right>
      <top style="thin">
        <color indexed="64"/>
      </top>
      <bottom style="thin">
        <color indexed="22"/>
      </bottom>
      <diagonal/>
    </border>
    <border>
      <left style="thin">
        <color indexed="64"/>
      </left>
      <right style="thin">
        <color indexed="22"/>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style="thin">
        <color indexed="64"/>
      </right>
      <top style="thin">
        <color indexed="64"/>
      </top>
      <bottom/>
      <diagonal/>
    </border>
    <border>
      <left style="thin">
        <color indexed="22"/>
      </left>
      <right style="thin">
        <color indexed="64"/>
      </right>
      <top/>
      <bottom/>
      <diagonal/>
    </border>
    <border>
      <left style="thin">
        <color indexed="22"/>
      </left>
      <right style="thin">
        <color indexed="64"/>
      </right>
      <top/>
      <bottom style="thin">
        <color indexed="22"/>
      </bottom>
      <diagonal/>
    </border>
    <border>
      <left style="thin">
        <color indexed="55"/>
      </left>
      <right/>
      <top style="thin">
        <color indexed="64"/>
      </top>
      <bottom style="thin">
        <color indexed="55"/>
      </bottom>
      <diagonal/>
    </border>
    <border>
      <left/>
      <right/>
      <top style="thin">
        <color indexed="64"/>
      </top>
      <bottom style="thin">
        <color indexed="55"/>
      </bottom>
      <diagonal/>
    </border>
    <border>
      <left/>
      <right style="thin">
        <color indexed="55"/>
      </right>
      <top style="thin">
        <color indexed="64"/>
      </top>
      <bottom style="thin">
        <color indexed="55"/>
      </bottom>
      <diagonal/>
    </border>
    <border>
      <left style="thin">
        <color indexed="22"/>
      </left>
      <right style="thin">
        <color indexed="22"/>
      </right>
      <top style="thin">
        <color indexed="22"/>
      </top>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double">
        <color indexed="64"/>
      </left>
      <right/>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4">
    <xf numFmtId="0" fontId="0" fillId="0" borderId="0"/>
    <xf numFmtId="0" fontId="2" fillId="0" borderId="0"/>
    <xf numFmtId="0" fontId="2" fillId="0" borderId="0"/>
    <xf numFmtId="0" fontId="2" fillId="0" borderId="0"/>
  </cellStyleXfs>
  <cellXfs count="414">
    <xf numFmtId="0" fontId="0" fillId="0" borderId="0" xfId="0"/>
    <xf numFmtId="0" fontId="2" fillId="2" borderId="0" xfId="1" applyFill="1"/>
    <xf numFmtId="0" fontId="2" fillId="0" borderId="0" xfId="1"/>
    <xf numFmtId="0" fontId="8" fillId="0" borderId="0" xfId="1" applyFont="1" applyAlignment="1">
      <alignment horizontal="right"/>
    </xf>
    <xf numFmtId="0" fontId="10" fillId="0" borderId="2" xfId="1" applyFont="1" applyBorder="1"/>
    <xf numFmtId="0" fontId="5" fillId="3" borderId="0" xfId="3" applyFont="1" applyFill="1"/>
    <xf numFmtId="0" fontId="5" fillId="0" borderId="0" xfId="3" applyFont="1"/>
    <xf numFmtId="0" fontId="5" fillId="3" borderId="3" xfId="3" applyFont="1" applyFill="1" applyBorder="1"/>
    <xf numFmtId="0" fontId="14" fillId="0" borderId="0" xfId="1" applyFont="1" applyAlignment="1">
      <alignment horizontal="right" vertical="center" indent="1"/>
    </xf>
    <xf numFmtId="0" fontId="0" fillId="0" borderId="0" xfId="0" applyAlignment="1">
      <alignment horizontal="left" vertical="center" wrapText="1" indent="1"/>
    </xf>
    <xf numFmtId="0" fontId="12" fillId="0" borderId="0" xfId="1" applyFont="1" applyAlignment="1">
      <alignment horizontal="left" vertical="center" wrapText="1" indent="1"/>
    </xf>
    <xf numFmtId="0" fontId="0" fillId="0" borderId="0" xfId="0" applyAlignment="1">
      <alignment horizontal="left" vertical="center" indent="1"/>
    </xf>
    <xf numFmtId="0" fontId="4" fillId="0" borderId="0" xfId="1" applyFont="1" applyAlignment="1">
      <alignment horizontal="left" vertical="center" indent="1"/>
    </xf>
    <xf numFmtId="0" fontId="9" fillId="0" borderId="0" xfId="0" applyFont="1" applyAlignment="1">
      <alignment vertical="top"/>
    </xf>
    <xf numFmtId="0" fontId="5" fillId="3" borderId="0" xfId="3" applyFont="1" applyFill="1" applyAlignment="1">
      <alignment horizontal="centerContinuous" vertical="center"/>
    </xf>
    <xf numFmtId="0" fontId="2" fillId="0" borderId="0" xfId="2"/>
    <xf numFmtId="0" fontId="52" fillId="0" borderId="0" xfId="2" applyFont="1" applyAlignment="1">
      <alignment horizontal="centerContinuous" vertical="center"/>
    </xf>
    <xf numFmtId="0" fontId="2" fillId="0" borderId="0" xfId="2" applyAlignment="1">
      <alignment horizontal="center" vertical="top"/>
    </xf>
    <xf numFmtId="0" fontId="5" fillId="0" borderId="0" xfId="3" applyFont="1" applyAlignment="1">
      <alignment horizontal="center"/>
    </xf>
    <xf numFmtId="0" fontId="2" fillId="0" borderId="0" xfId="2" applyAlignment="1">
      <alignment horizontal="centerContinuous" vertical="center"/>
    </xf>
    <xf numFmtId="0" fontId="53" fillId="0" borderId="0" xfId="2" applyFont="1" applyAlignment="1">
      <alignment horizontal="center" vertical="top"/>
    </xf>
    <xf numFmtId="0" fontId="53" fillId="0" borderId="0" xfId="3" applyFont="1"/>
    <xf numFmtId="0" fontId="4" fillId="0" borderId="4" xfId="2" applyFont="1" applyBorder="1" applyAlignment="1">
      <alignment horizontal="centerContinuous" vertical="center" wrapText="1"/>
    </xf>
    <xf numFmtId="0" fontId="55" fillId="0" borderId="0" xfId="2" applyFont="1"/>
    <xf numFmtId="0" fontId="4" fillId="0" borderId="0" xfId="2" applyFont="1" applyAlignment="1" applyProtection="1">
      <alignment horizontal="centerContinuous" vertical="center"/>
      <protection locked="0"/>
    </xf>
    <xf numFmtId="0" fontId="2" fillId="0" borderId="3" xfId="2" applyBorder="1" applyProtection="1">
      <protection locked="0"/>
    </xf>
    <xf numFmtId="0" fontId="2" fillId="0" borderId="3" xfId="2" applyBorder="1" applyAlignment="1">
      <alignment horizontal="center" vertical="top"/>
    </xf>
    <xf numFmtId="0" fontId="16" fillId="3" borderId="0" xfId="3" applyFont="1" applyFill="1" applyAlignment="1">
      <alignment horizontal="left" vertical="center" indent="1"/>
    </xf>
    <xf numFmtId="0" fontId="43" fillId="2" borderId="5" xfId="3" applyFont="1" applyFill="1" applyBorder="1" applyAlignment="1">
      <alignment horizontal="center" vertical="center" wrapText="1"/>
    </xf>
    <xf numFmtId="0" fontId="46" fillId="2" borderId="5" xfId="3" applyFont="1" applyFill="1" applyBorder="1" applyAlignment="1">
      <alignment horizontal="left" vertical="center"/>
    </xf>
    <xf numFmtId="0" fontId="43" fillId="2" borderId="1" xfId="3" applyFont="1" applyFill="1" applyBorder="1" applyAlignment="1">
      <alignment horizontal="center" vertical="center" wrapText="1"/>
    </xf>
    <xf numFmtId="0" fontId="46" fillId="2" borderId="1" xfId="3" applyFont="1" applyFill="1" applyBorder="1" applyAlignment="1">
      <alignment horizontal="left" vertical="center"/>
    </xf>
    <xf numFmtId="0" fontId="43" fillId="2" borderId="6" xfId="3" applyFont="1" applyFill="1" applyBorder="1" applyAlignment="1">
      <alignment horizontal="center" vertical="center" wrapText="1"/>
    </xf>
    <xf numFmtId="0" fontId="46" fillId="2" borderId="6" xfId="3" applyFont="1" applyFill="1" applyBorder="1" applyAlignment="1">
      <alignment horizontal="left" vertical="center"/>
    </xf>
    <xf numFmtId="0" fontId="4" fillId="0" borderId="7" xfId="2" applyFont="1" applyBorder="1" applyAlignment="1">
      <alignment horizontal="centerContinuous" vertical="center" wrapText="1"/>
    </xf>
    <xf numFmtId="0" fontId="4" fillId="0" borderId="8" xfId="2" applyFont="1" applyBorder="1" applyAlignment="1">
      <alignment horizontal="centerContinuous" vertical="center"/>
    </xf>
    <xf numFmtId="0" fontId="54" fillId="0" borderId="9" xfId="2" applyFont="1" applyBorder="1" applyAlignment="1">
      <alignment horizontal="center" vertical="center" wrapText="1"/>
    </xf>
    <xf numFmtId="0" fontId="54" fillId="0" borderId="10" xfId="2" applyFont="1" applyBorder="1" applyAlignment="1">
      <alignment horizontal="center" vertical="center" wrapText="1"/>
    </xf>
    <xf numFmtId="0" fontId="8" fillId="0" borderId="11" xfId="2" applyFont="1" applyBorder="1" applyAlignment="1">
      <alignment horizontal="centerContinuous" vertical="center"/>
    </xf>
    <xf numFmtId="0" fontId="34" fillId="0" borderId="0" xfId="0" applyFont="1" applyAlignment="1">
      <alignment horizontal="left" vertical="center" indent="1"/>
    </xf>
    <xf numFmtId="0" fontId="1" fillId="0" borderId="0" xfId="0" applyFont="1" applyAlignment="1">
      <alignment horizontal="left" vertical="center"/>
    </xf>
    <xf numFmtId="0" fontId="12" fillId="0" borderId="0" xfId="1" applyFont="1" applyAlignment="1" applyProtection="1">
      <alignment horizontal="left" vertical="center" indent="1"/>
      <protection locked="0"/>
    </xf>
    <xf numFmtId="0" fontId="12" fillId="0" borderId="0" xfId="1" applyFont="1" applyAlignment="1" applyProtection="1">
      <alignment horizontal="left" vertical="center" indent="3"/>
      <protection locked="0"/>
    </xf>
    <xf numFmtId="0" fontId="0" fillId="0" borderId="0" xfId="0" applyAlignment="1">
      <alignment horizontal="left" vertical="center" indent="3"/>
    </xf>
    <xf numFmtId="0" fontId="4" fillId="0" borderId="0" xfId="2" applyFont="1" applyAlignment="1" applyProtection="1">
      <alignment horizontal="centerContinuous"/>
      <protection locked="0"/>
    </xf>
    <xf numFmtId="0" fontId="5" fillId="3" borderId="0" xfId="3" applyFont="1" applyFill="1" applyAlignment="1">
      <alignment horizontal="centerContinuous"/>
    </xf>
    <xf numFmtId="1" fontId="2" fillId="0" borderId="12" xfId="2" applyNumberFormat="1" applyBorder="1" applyAlignment="1">
      <alignment vertical="top"/>
    </xf>
    <xf numFmtId="0" fontId="4" fillId="0" borderId="0" xfId="2" applyFont="1" applyAlignment="1">
      <alignment horizontal="right"/>
    </xf>
    <xf numFmtId="164" fontId="54" fillId="0" borderId="0" xfId="2" applyNumberFormat="1" applyFont="1" applyAlignment="1">
      <alignment horizontal="centerContinuous"/>
    </xf>
    <xf numFmtId="0" fontId="54" fillId="0" borderId="0" xfId="2" applyFont="1" applyAlignment="1">
      <alignment horizontal="centerContinuous"/>
    </xf>
    <xf numFmtId="0" fontId="2" fillId="2" borderId="0" xfId="2" applyFill="1"/>
    <xf numFmtId="0" fontId="12" fillId="0" borderId="0" xfId="1" applyFont="1" applyAlignment="1" applyProtection="1">
      <alignment horizontal="right" vertical="center" indent="1"/>
      <protection locked="0"/>
    </xf>
    <xf numFmtId="0" fontId="57" fillId="0" borderId="0" xfId="0" applyFont="1" applyAlignment="1">
      <alignment horizontal="left" vertical="center" indent="1"/>
    </xf>
    <xf numFmtId="0" fontId="5" fillId="3" borderId="0" xfId="3" applyFont="1" applyFill="1" applyProtection="1">
      <protection locked="0"/>
    </xf>
    <xf numFmtId="0" fontId="5" fillId="3" borderId="0" xfId="3" applyFont="1" applyFill="1" applyAlignment="1" applyProtection="1">
      <alignment horizontal="center"/>
      <protection locked="0"/>
    </xf>
    <xf numFmtId="0" fontId="5" fillId="3" borderId="0" xfId="3" applyFont="1" applyFill="1" applyAlignment="1" applyProtection="1">
      <alignment horizontal="justify" vertical="center"/>
      <protection locked="0"/>
    </xf>
    <xf numFmtId="0" fontId="15" fillId="0" borderId="0" xfId="0" applyFont="1" applyProtection="1">
      <protection locked="0"/>
    </xf>
    <xf numFmtId="0" fontId="5" fillId="0" borderId="0" xfId="3" applyFont="1" applyProtection="1">
      <protection locked="0"/>
    </xf>
    <xf numFmtId="0" fontId="4" fillId="0" borderId="0" xfId="0" applyFont="1" applyAlignment="1" applyProtection="1">
      <alignment horizontal="right" indent="4"/>
      <protection locked="0"/>
    </xf>
    <xf numFmtId="0" fontId="0" fillId="0" borderId="0" xfId="0" applyProtection="1">
      <protection locked="0"/>
    </xf>
    <xf numFmtId="0" fontId="6" fillId="0" borderId="0" xfId="0" applyFont="1" applyAlignment="1" applyProtection="1">
      <alignment horizontal="centerContinuous" vertical="center"/>
      <protection locked="0"/>
    </xf>
    <xf numFmtId="0" fontId="4" fillId="0" borderId="0" xfId="0" applyFont="1" applyAlignment="1" applyProtection="1">
      <alignment horizontal="centerContinuous" vertical="center"/>
      <protection locked="0"/>
    </xf>
    <xf numFmtId="0" fontId="5" fillId="3" borderId="0" xfId="3" applyFont="1" applyFill="1" applyAlignment="1" applyProtection="1">
      <alignment horizontal="centerContinuous" vertical="center"/>
      <protection locked="0"/>
    </xf>
    <xf numFmtId="0" fontId="5" fillId="3" borderId="3" xfId="3" applyFont="1" applyFill="1" applyBorder="1" applyProtection="1">
      <protection locked="0"/>
    </xf>
    <xf numFmtId="0" fontId="0" fillId="0" borderId="3" xfId="0" applyBorder="1" applyProtection="1">
      <protection locked="0"/>
    </xf>
    <xf numFmtId="0" fontId="0" fillId="0" borderId="0" xfId="0" applyAlignment="1" applyProtection="1">
      <alignment horizontal="center" vertical="top"/>
      <protection locked="0"/>
    </xf>
    <xf numFmtId="0" fontId="0" fillId="0" borderId="0" xfId="0" applyAlignment="1" applyProtection="1">
      <alignment horizontal="centerContinuous" vertical="center"/>
      <protection locked="0"/>
    </xf>
    <xf numFmtId="0" fontId="16" fillId="3" borderId="0" xfId="3" applyFont="1" applyFill="1" applyAlignment="1" applyProtection="1">
      <alignment horizontal="right" vertical="center" wrapText="1" indent="1"/>
      <protection locked="0"/>
    </xf>
    <xf numFmtId="0" fontId="16" fillId="0" borderId="0" xfId="0" applyFont="1" applyAlignment="1" applyProtection="1">
      <alignment horizontal="left" vertical="center" indent="1"/>
      <protection locked="0"/>
    </xf>
    <xf numFmtId="0" fontId="0" fillId="0" borderId="3" xfId="0" applyBorder="1" applyAlignment="1" applyProtection="1">
      <alignment horizontal="center" vertical="top"/>
      <protection locked="0"/>
    </xf>
    <xf numFmtId="0" fontId="19" fillId="0" borderId="0" xfId="3" applyFont="1" applyAlignment="1" applyProtection="1">
      <alignment horizontal="center" vertical="center" wrapText="1"/>
      <protection locked="0"/>
    </xf>
    <xf numFmtId="0" fontId="20" fillId="0" borderId="0" xfId="3" applyFont="1" applyAlignment="1" applyProtection="1">
      <alignment horizontal="center" vertical="center" wrapText="1"/>
      <protection locked="0"/>
    </xf>
    <xf numFmtId="0" fontId="20" fillId="0" borderId="0" xfId="3" applyFont="1" applyProtection="1">
      <protection locked="0"/>
    </xf>
    <xf numFmtId="0" fontId="30" fillId="2" borderId="5" xfId="3" applyFont="1" applyFill="1" applyBorder="1" applyAlignment="1" applyProtection="1">
      <alignment horizontal="justify" vertical="center" wrapText="1"/>
      <protection locked="0"/>
    </xf>
    <xf numFmtId="0" fontId="30" fillId="2" borderId="5" xfId="3" applyFont="1" applyFill="1" applyBorder="1" applyAlignment="1" applyProtection="1">
      <alignment horizontal="center" vertical="center" wrapText="1"/>
      <protection locked="0"/>
    </xf>
    <xf numFmtId="0" fontId="5" fillId="0" borderId="0" xfId="3" applyFont="1" applyAlignment="1" applyProtection="1">
      <alignment vertical="center" wrapText="1"/>
      <protection locked="0"/>
    </xf>
    <xf numFmtId="0" fontId="30" fillId="2" borderId="1" xfId="3" applyFont="1" applyFill="1" applyBorder="1" applyAlignment="1" applyProtection="1">
      <alignment horizontal="justify" vertical="center" wrapText="1"/>
      <protection locked="0"/>
    </xf>
    <xf numFmtId="0" fontId="30" fillId="2" borderId="1" xfId="3" applyFont="1" applyFill="1" applyBorder="1" applyAlignment="1" applyProtection="1">
      <alignment horizontal="center" vertical="center" wrapText="1"/>
      <protection locked="0"/>
    </xf>
    <xf numFmtId="0" fontId="30" fillId="2" borderId="6" xfId="3" applyFont="1" applyFill="1" applyBorder="1" applyAlignment="1" applyProtection="1">
      <alignment horizontal="justify" vertical="center" wrapText="1"/>
      <protection locked="0"/>
    </xf>
    <xf numFmtId="0" fontId="30" fillId="2" borderId="6" xfId="3" applyFont="1" applyFill="1" applyBorder="1" applyAlignment="1" applyProtection="1">
      <alignment horizontal="center" vertical="center" wrapText="1"/>
      <protection locked="0"/>
    </xf>
    <xf numFmtId="0" fontId="30" fillId="2" borderId="5" xfId="3" applyFont="1" applyFill="1" applyBorder="1" applyAlignment="1" applyProtection="1">
      <alignment horizontal="center" vertical="center" wrapText="1"/>
      <protection hidden="1"/>
    </xf>
    <xf numFmtId="0" fontId="30" fillId="2" borderId="1" xfId="3" applyFont="1" applyFill="1" applyBorder="1" applyAlignment="1" applyProtection="1">
      <alignment horizontal="center" vertical="center" wrapText="1"/>
      <protection hidden="1"/>
    </xf>
    <xf numFmtId="0" fontId="30" fillId="2" borderId="6" xfId="3" applyFont="1" applyFill="1" applyBorder="1" applyAlignment="1" applyProtection="1">
      <alignment horizontal="center" vertical="center" wrapText="1"/>
      <protection hidden="1"/>
    </xf>
    <xf numFmtId="0" fontId="62" fillId="4" borderId="13" xfId="2" applyFont="1" applyFill="1" applyBorder="1" applyAlignment="1">
      <alignment horizontal="center" vertical="center"/>
    </xf>
    <xf numFmtId="0" fontId="62" fillId="4" borderId="14" xfId="2" applyFont="1" applyFill="1" applyBorder="1" applyAlignment="1">
      <alignment horizontal="center" vertical="center"/>
    </xf>
    <xf numFmtId="0" fontId="62" fillId="0" borderId="15" xfId="2" applyFont="1" applyBorder="1" applyAlignment="1">
      <alignment horizontal="center" vertical="center"/>
    </xf>
    <xf numFmtId="0" fontId="62" fillId="0" borderId="8" xfId="2" applyFont="1" applyBorder="1" applyAlignment="1">
      <alignment horizontal="center" vertical="center"/>
    </xf>
    <xf numFmtId="0" fontId="62" fillId="4" borderId="15" xfId="2" applyFont="1" applyFill="1" applyBorder="1" applyAlignment="1">
      <alignment horizontal="center" vertical="center"/>
    </xf>
    <xf numFmtId="0" fontId="62" fillId="4" borderId="8" xfId="2" applyFont="1" applyFill="1" applyBorder="1" applyAlignment="1">
      <alignment horizontal="center" vertical="center"/>
    </xf>
    <xf numFmtId="0" fontId="62" fillId="0" borderId="16" xfId="2" applyFont="1" applyBorder="1" applyAlignment="1">
      <alignment horizontal="center" vertical="center"/>
    </xf>
    <xf numFmtId="0" fontId="62" fillId="0" borderId="17" xfId="2" applyFont="1" applyBorder="1" applyAlignment="1">
      <alignment horizontal="center" vertical="center"/>
    </xf>
    <xf numFmtId="0" fontId="51" fillId="0" borderId="0" xfId="2" applyFont="1" applyAlignment="1">
      <alignment horizontal="centerContinuous" vertical="center"/>
    </xf>
    <xf numFmtId="15" fontId="63" fillId="3" borderId="0" xfId="3" applyNumberFormat="1" applyFont="1" applyFill="1" applyProtection="1">
      <protection locked="0"/>
    </xf>
    <xf numFmtId="0" fontId="17" fillId="5" borderId="18" xfId="3" applyFont="1" applyFill="1" applyBorder="1" applyAlignment="1">
      <alignment horizontal="centerContinuous" vertical="center"/>
    </xf>
    <xf numFmtId="0" fontId="17" fillId="5" borderId="19" xfId="3" applyFont="1" applyFill="1" applyBorder="1" applyAlignment="1">
      <alignment horizontal="centerContinuous" vertical="center"/>
    </xf>
    <xf numFmtId="0" fontId="17" fillId="6" borderId="19" xfId="3" applyFont="1" applyFill="1" applyBorder="1" applyAlignment="1">
      <alignment horizontal="centerContinuous" vertical="center" wrapText="1"/>
    </xf>
    <xf numFmtId="0" fontId="18" fillId="7" borderId="19" xfId="3" applyFont="1" applyFill="1" applyBorder="1" applyAlignment="1">
      <alignment horizontal="center" vertical="center" wrapText="1"/>
    </xf>
    <xf numFmtId="0" fontId="16" fillId="3" borderId="20" xfId="3" applyFont="1" applyFill="1" applyBorder="1" applyAlignment="1">
      <alignment horizontal="center" vertical="center" wrapText="1"/>
    </xf>
    <xf numFmtId="0" fontId="16" fillId="0" borderId="20" xfId="3" applyFont="1" applyBorder="1" applyAlignment="1">
      <alignment horizontal="centerContinuous" vertical="center" wrapText="1"/>
    </xf>
    <xf numFmtId="0" fontId="20" fillId="0" borderId="20" xfId="3" applyFont="1" applyBorder="1" applyAlignment="1">
      <alignment horizontal="centerContinuous" vertical="center" wrapText="1"/>
    </xf>
    <xf numFmtId="0" fontId="16" fillId="0" borderId="0" xfId="3" applyFont="1" applyAlignment="1">
      <alignment horizontal="centerContinuous" vertical="center"/>
    </xf>
    <xf numFmtId="0" fontId="20" fillId="0" borderId="0" xfId="3" applyFont="1" applyAlignment="1">
      <alignment horizontal="centerContinuous" vertical="center"/>
    </xf>
    <xf numFmtId="0" fontId="16" fillId="3" borderId="20" xfId="3" applyFont="1" applyFill="1" applyBorder="1" applyAlignment="1">
      <alignment horizontal="centerContinuous" vertical="center"/>
    </xf>
    <xf numFmtId="0" fontId="16" fillId="3" borderId="21" xfId="3" applyFont="1" applyFill="1" applyBorder="1" applyAlignment="1">
      <alignment horizontal="center" vertical="center" wrapText="1"/>
    </xf>
    <xf numFmtId="0" fontId="16" fillId="3" borderId="22" xfId="3" applyFont="1" applyFill="1" applyBorder="1" applyAlignment="1">
      <alignment horizontal="center" vertical="center" wrapText="1"/>
    </xf>
    <xf numFmtId="0" fontId="16" fillId="0" borderId="22" xfId="3" applyFont="1" applyBorder="1" applyAlignment="1">
      <alignment horizontal="center" vertical="center" wrapText="1"/>
    </xf>
    <xf numFmtId="0" fontId="16" fillId="3" borderId="20" xfId="3" applyFont="1" applyFill="1" applyBorder="1" applyAlignment="1">
      <alignment horizontal="center" vertical="center"/>
    </xf>
    <xf numFmtId="0" fontId="12" fillId="3" borderId="22" xfId="3" applyFont="1" applyFill="1" applyBorder="1" applyAlignment="1">
      <alignment horizontal="center" vertical="center" wrapText="1"/>
    </xf>
    <xf numFmtId="0" fontId="0" fillId="0" borderId="23" xfId="0" applyBorder="1" applyAlignment="1">
      <alignment horizontal="center" vertical="center" wrapText="1"/>
    </xf>
    <xf numFmtId="0" fontId="16" fillId="3" borderId="22" xfId="3" applyFont="1" applyFill="1" applyBorder="1" applyAlignment="1">
      <alignment horizontal="center" vertical="center" textRotation="90" wrapText="1"/>
    </xf>
    <xf numFmtId="0" fontId="28" fillId="8" borderId="22" xfId="0" applyFont="1" applyFill="1" applyBorder="1" applyAlignment="1">
      <alignment horizontal="center" vertical="center"/>
    </xf>
    <xf numFmtId="0" fontId="28" fillId="9" borderId="22" xfId="0" applyFont="1" applyFill="1" applyBorder="1" applyAlignment="1">
      <alignment horizontal="center" vertical="center"/>
    </xf>
    <xf numFmtId="0" fontId="28" fillId="10" borderId="22" xfId="0" applyFont="1" applyFill="1" applyBorder="1" applyAlignment="1">
      <alignment horizontal="center" vertical="center"/>
    </xf>
    <xf numFmtId="0" fontId="28" fillId="11" borderId="22" xfId="0" applyFont="1" applyFill="1" applyBorder="1" applyAlignment="1">
      <alignment horizontal="center" vertical="center"/>
    </xf>
    <xf numFmtId="0" fontId="70" fillId="0" borderId="0" xfId="0" applyFont="1" applyAlignment="1">
      <alignment vertical="center"/>
    </xf>
    <xf numFmtId="0" fontId="71" fillId="0" borderId="0" xfId="0" applyFont="1" applyAlignment="1">
      <alignment vertical="center"/>
    </xf>
    <xf numFmtId="0" fontId="72" fillId="0" borderId="0" xfId="0" applyFont="1" applyAlignment="1">
      <alignment vertical="center"/>
    </xf>
    <xf numFmtId="0" fontId="73" fillId="0" borderId="0" xfId="0" applyFont="1" applyAlignment="1">
      <alignment horizontal="right" vertical="center"/>
    </xf>
    <xf numFmtId="0" fontId="74" fillId="0" borderId="0" xfId="0" applyFont="1" applyAlignment="1">
      <alignment horizontal="center" vertical="center"/>
    </xf>
    <xf numFmtId="0" fontId="70" fillId="0" borderId="0" xfId="0" applyFont="1" applyAlignment="1">
      <alignment horizontal="right" vertical="center" wrapText="1"/>
    </xf>
    <xf numFmtId="0" fontId="70" fillId="0" borderId="0" xfId="0" applyFont="1" applyAlignment="1">
      <alignment horizontal="center" vertical="center"/>
    </xf>
    <xf numFmtId="0" fontId="73" fillId="0" borderId="0" xfId="0" applyFont="1" applyAlignment="1">
      <alignment horizontal="right" vertical="center" wrapText="1"/>
    </xf>
    <xf numFmtId="0" fontId="72" fillId="0" borderId="0" xfId="0" applyFont="1" applyAlignment="1">
      <alignment horizontal="center" vertical="center"/>
    </xf>
    <xf numFmtId="0" fontId="73" fillId="0" borderId="0" xfId="0" applyFont="1" applyAlignment="1">
      <alignment vertical="center" wrapText="1"/>
    </xf>
    <xf numFmtId="0" fontId="75" fillId="14" borderId="24" xfId="0" applyFont="1" applyFill="1" applyBorder="1" applyAlignment="1">
      <alignment horizontal="left" vertical="center" wrapText="1"/>
    </xf>
    <xf numFmtId="0" fontId="75" fillId="14" borderId="24" xfId="0" applyFont="1" applyFill="1" applyBorder="1" applyAlignment="1" applyProtection="1">
      <alignment horizontal="left" vertical="center" wrapText="1"/>
      <protection locked="0"/>
    </xf>
    <xf numFmtId="14" fontId="75" fillId="14" borderId="24" xfId="0" applyNumberFormat="1" applyFont="1" applyFill="1" applyBorder="1" applyAlignment="1" applyProtection="1">
      <alignment horizontal="center" vertical="center" wrapText="1"/>
      <protection locked="0"/>
    </xf>
    <xf numFmtId="0" fontId="75" fillId="14" borderId="24" xfId="0" applyFont="1" applyFill="1" applyBorder="1" applyAlignment="1" applyProtection="1">
      <alignment horizontal="center" vertical="center" wrapText="1"/>
      <protection locked="0"/>
    </xf>
    <xf numFmtId="0" fontId="75" fillId="0" borderId="24" xfId="0" applyFont="1" applyBorder="1" applyAlignment="1">
      <alignment horizontal="left" vertical="center" wrapText="1"/>
    </xf>
    <xf numFmtId="0" fontId="75" fillId="0" borderId="24" xfId="0" applyFont="1" applyBorder="1" applyAlignment="1" applyProtection="1">
      <alignment horizontal="left" vertical="center" wrapText="1"/>
      <protection locked="0"/>
    </xf>
    <xf numFmtId="0" fontId="75" fillId="0" borderId="24" xfId="0" applyFont="1" applyBorder="1" applyAlignment="1" applyProtection="1">
      <alignment horizontal="center" vertical="center" wrapText="1"/>
      <protection locked="0"/>
    </xf>
    <xf numFmtId="0" fontId="76" fillId="15" borderId="24" xfId="0" applyFont="1" applyFill="1" applyBorder="1" applyAlignment="1">
      <alignment horizontal="center" vertical="center" wrapText="1"/>
    </xf>
    <xf numFmtId="0" fontId="76" fillId="15" borderId="24" xfId="0" applyFont="1" applyFill="1" applyBorder="1" applyAlignment="1">
      <alignment horizontal="center" vertical="center"/>
    </xf>
    <xf numFmtId="0" fontId="75" fillId="14" borderId="25" xfId="0" applyFont="1" applyFill="1" applyBorder="1" applyAlignment="1" applyProtection="1">
      <alignment horizontal="left" vertical="center" wrapText="1"/>
      <protection locked="0"/>
    </xf>
    <xf numFmtId="0" fontId="75" fillId="0" borderId="25" xfId="0" applyFont="1" applyBorder="1" applyAlignment="1" applyProtection="1">
      <alignment horizontal="left" vertical="center" wrapText="1"/>
      <protection locked="0"/>
    </xf>
    <xf numFmtId="0" fontId="77" fillId="0" borderId="0" xfId="1" applyFont="1" applyAlignment="1">
      <alignment horizontal="center" vertical="center"/>
    </xf>
    <xf numFmtId="0" fontId="2" fillId="0" borderId="0" xfId="3" applyAlignment="1" applyProtection="1">
      <alignment vertical="center" wrapText="1"/>
      <protection locked="0"/>
    </xf>
    <xf numFmtId="0" fontId="69" fillId="0" borderId="0" xfId="0" applyFont="1" applyAlignment="1">
      <alignment vertical="center"/>
    </xf>
    <xf numFmtId="0" fontId="69" fillId="0" borderId="0" xfId="0" applyFont="1" applyAlignment="1">
      <alignment horizontal="center" vertical="center"/>
    </xf>
    <xf numFmtId="0" fontId="78" fillId="0" borderId="0" xfId="0" applyFont="1" applyAlignment="1">
      <alignment vertical="center"/>
    </xf>
    <xf numFmtId="0" fontId="78" fillId="14" borderId="24" xfId="0" applyFont="1" applyFill="1" applyBorder="1" applyAlignment="1">
      <alignment horizontal="center" vertical="center" wrapText="1"/>
    </xf>
    <xf numFmtId="0" fontId="78" fillId="0" borderId="24" xfId="0" applyFont="1" applyBorder="1" applyAlignment="1">
      <alignment horizontal="center" vertical="center" wrapText="1"/>
    </xf>
    <xf numFmtId="1" fontId="2" fillId="4" borderId="26" xfId="2" applyNumberFormat="1" applyFill="1" applyBorder="1" applyAlignment="1">
      <alignment vertical="center"/>
    </xf>
    <xf numFmtId="2" fontId="56" fillId="4" borderId="27" xfId="2" applyNumberFormat="1" applyFont="1" applyFill="1" applyBorder="1" applyAlignment="1">
      <alignment horizontal="left" vertical="center" wrapText="1"/>
    </xf>
    <xf numFmtId="2" fontId="56" fillId="4" borderId="13" xfId="2" applyNumberFormat="1" applyFont="1" applyFill="1" applyBorder="1" applyAlignment="1">
      <alignment horizontal="left" vertical="center" wrapText="1"/>
    </xf>
    <xf numFmtId="1" fontId="2" fillId="0" borderId="28" xfId="2" applyNumberFormat="1" applyBorder="1" applyAlignment="1">
      <alignment vertical="center"/>
    </xf>
    <xf numFmtId="2" fontId="56" fillId="0" borderId="11" xfId="2" applyNumberFormat="1" applyFont="1" applyBorder="1" applyAlignment="1">
      <alignment horizontal="left" vertical="center" wrapText="1"/>
    </xf>
    <xf numFmtId="2" fontId="56" fillId="0" borderId="15" xfId="2" applyNumberFormat="1" applyFont="1" applyBorder="1" applyAlignment="1">
      <alignment horizontal="left" vertical="center" wrapText="1"/>
    </xf>
    <xf numFmtId="1" fontId="2" fillId="4" borderId="29" xfId="2" applyNumberFormat="1" applyFill="1" applyBorder="1" applyAlignment="1">
      <alignment vertical="center"/>
    </xf>
    <xf numFmtId="2" fontId="56" fillId="4" borderId="11" xfId="2" applyNumberFormat="1" applyFont="1" applyFill="1" applyBorder="1" applyAlignment="1">
      <alignment horizontal="left" vertical="center" wrapText="1"/>
    </xf>
    <xf numFmtId="2" fontId="56" fillId="4" borderId="15" xfId="2" applyNumberFormat="1" applyFont="1" applyFill="1" applyBorder="1" applyAlignment="1">
      <alignment horizontal="left" vertical="center" wrapText="1"/>
    </xf>
    <xf numFmtId="1" fontId="2" fillId="0" borderId="29" xfId="2" applyNumberFormat="1" applyBorder="1" applyAlignment="1">
      <alignment vertical="center"/>
    </xf>
    <xf numFmtId="2" fontId="56" fillId="0" borderId="16" xfId="2" applyNumberFormat="1" applyFont="1" applyBorder="1" applyAlignment="1">
      <alignment horizontal="left" vertical="center" wrapText="1"/>
    </xf>
    <xf numFmtId="2" fontId="56" fillId="0" borderId="30" xfId="2" applyNumberFormat="1" applyFont="1" applyBorder="1" applyAlignment="1">
      <alignment horizontal="left" vertical="center" wrapText="1"/>
    </xf>
    <xf numFmtId="0" fontId="79" fillId="0" borderId="24" xfId="0" applyFont="1" applyBorder="1" applyAlignment="1">
      <alignment horizontal="center" vertical="center" wrapText="1"/>
    </xf>
    <xf numFmtId="0" fontId="79" fillId="14" borderId="24" xfId="0" applyFont="1" applyFill="1" applyBorder="1" applyAlignment="1">
      <alignment horizontal="center" vertical="center" wrapText="1"/>
    </xf>
    <xf numFmtId="0" fontId="80" fillId="14" borderId="24" xfId="0" applyFont="1" applyFill="1" applyBorder="1" applyAlignment="1">
      <alignment horizontal="center" vertical="center" wrapText="1"/>
    </xf>
    <xf numFmtId="0" fontId="81" fillId="14" borderId="24" xfId="0" applyFont="1" applyFill="1" applyBorder="1" applyAlignment="1">
      <alignment horizontal="center" vertical="center" wrapText="1"/>
    </xf>
    <xf numFmtId="0" fontId="81" fillId="14" borderId="24" xfId="0" applyFont="1" applyFill="1" applyBorder="1" applyAlignment="1">
      <alignment horizontal="left" vertical="center" wrapText="1"/>
    </xf>
    <xf numFmtId="0" fontId="81" fillId="14" borderId="24" xfId="0" applyFont="1" applyFill="1" applyBorder="1" applyAlignment="1" applyProtection="1">
      <alignment horizontal="left" vertical="center" wrapText="1"/>
      <protection locked="0"/>
    </xf>
    <xf numFmtId="0" fontId="81" fillId="14" borderId="24" xfId="0" applyFont="1" applyFill="1" applyBorder="1" applyAlignment="1" applyProtection="1">
      <alignment horizontal="center" vertical="center" wrapText="1"/>
      <protection locked="0"/>
    </xf>
    <xf numFmtId="0" fontId="81" fillId="14" borderId="25" xfId="0" applyFont="1" applyFill="1" applyBorder="1" applyAlignment="1" applyProtection="1">
      <alignment horizontal="left" vertical="center" wrapText="1"/>
      <protection locked="0"/>
    </xf>
    <xf numFmtId="0" fontId="76" fillId="0" borderId="24" xfId="0" applyFont="1" applyBorder="1" applyAlignment="1">
      <alignment horizontal="center" vertical="center" wrapText="1"/>
    </xf>
    <xf numFmtId="0" fontId="82" fillId="14" borderId="24" xfId="0" applyFont="1" applyFill="1" applyBorder="1" applyAlignment="1">
      <alignment horizontal="center" vertical="center" wrapText="1"/>
    </xf>
    <xf numFmtId="0" fontId="2" fillId="3" borderId="0" xfId="3" applyFill="1" applyProtection="1">
      <protection locked="0"/>
    </xf>
    <xf numFmtId="14" fontId="75" fillId="0" borderId="24" xfId="0" applyNumberFormat="1" applyFont="1" applyBorder="1" applyAlignment="1" applyProtection="1">
      <alignment horizontal="center" vertical="center" wrapText="1"/>
      <protection locked="0"/>
    </xf>
    <xf numFmtId="14" fontId="75" fillId="14" borderId="24" xfId="0" applyNumberFormat="1" applyFont="1" applyFill="1" applyBorder="1" applyAlignment="1" applyProtection="1">
      <alignment horizontal="left" vertical="center" wrapText="1"/>
      <protection locked="0"/>
    </xf>
    <xf numFmtId="0" fontId="32" fillId="0" borderId="0" xfId="1" applyFont="1" applyAlignment="1">
      <alignment horizontal="right" vertical="top" wrapText="1" indent="1"/>
    </xf>
    <xf numFmtId="0" fontId="33" fillId="0" borderId="0" xfId="0" applyFont="1" applyAlignment="1">
      <alignment horizontal="right" vertical="top" wrapText="1" indent="1"/>
    </xf>
    <xf numFmtId="0" fontId="31" fillId="0" borderId="0" xfId="1" applyFont="1" applyAlignment="1">
      <alignment horizontal="right" vertical="center" wrapText="1" indent="1"/>
    </xf>
    <xf numFmtId="0" fontId="33" fillId="0" borderId="0" xfId="0" applyFont="1" applyAlignment="1">
      <alignment horizontal="right" vertical="center" wrapText="1" indent="1"/>
    </xf>
    <xf numFmtId="0" fontId="4" fillId="0" borderId="0" xfId="1" applyFont="1" applyAlignment="1" applyProtection="1">
      <alignment horizontal="center" vertical="center" wrapText="1"/>
      <protection locked="0"/>
    </xf>
    <xf numFmtId="0" fontId="67" fillId="0" borderId="0" xfId="1" applyFont="1" applyAlignment="1">
      <alignment horizontal="right" vertical="center" wrapText="1" indent="1"/>
    </xf>
    <xf numFmtId="0" fontId="12" fillId="0" borderId="0" xfId="1" applyFont="1" applyAlignment="1" applyProtection="1">
      <alignment horizontal="center" vertical="center"/>
      <protection locked="0"/>
    </xf>
    <xf numFmtId="0" fontId="13" fillId="0" borderId="0" xfId="1" applyFont="1" applyAlignment="1" applyProtection="1">
      <alignment horizontal="center" vertical="center"/>
      <protection locked="0"/>
    </xf>
    <xf numFmtId="0" fontId="12" fillId="0" borderId="0" xfId="1" applyFont="1" applyAlignment="1">
      <alignment horizontal="center" vertical="center" wrapText="1"/>
    </xf>
    <xf numFmtId="0" fontId="68" fillId="0" borderId="0" xfId="1" applyFont="1" applyAlignment="1">
      <alignment horizontal="right" vertical="center" indent="1"/>
    </xf>
    <xf numFmtId="0" fontId="12" fillId="0" borderId="0" xfId="1" applyFont="1" applyAlignment="1" applyProtection="1">
      <alignment horizontal="center" vertical="center" wrapText="1"/>
      <protection locked="0"/>
    </xf>
    <xf numFmtId="0" fontId="32" fillId="0" borderId="0" xfId="1" applyFont="1" applyAlignment="1">
      <alignment horizontal="right" vertical="center" wrapText="1" indent="1"/>
    </xf>
    <xf numFmtId="0" fontId="0" fillId="0" borderId="0" xfId="0" applyAlignment="1">
      <alignment horizontal="right" vertical="center" wrapText="1" indent="1"/>
    </xf>
    <xf numFmtId="0" fontId="35" fillId="12" borderId="1" xfId="3" applyFont="1" applyFill="1" applyBorder="1" applyAlignment="1" applyProtection="1">
      <alignment horizontal="center" vertical="center" wrapText="1"/>
      <protection locked="0"/>
    </xf>
    <xf numFmtId="0" fontId="35" fillId="12" borderId="6" xfId="3" applyFont="1" applyFill="1" applyBorder="1" applyAlignment="1" applyProtection="1">
      <alignment horizontal="center" vertical="center" wrapText="1"/>
      <protection locked="0"/>
    </xf>
    <xf numFmtId="0" fontId="35" fillId="12" borderId="1" xfId="3" applyFont="1" applyFill="1" applyBorder="1" applyAlignment="1" applyProtection="1">
      <alignment horizontal="left" vertical="center" wrapText="1" indent="1"/>
      <protection locked="0"/>
    </xf>
    <xf numFmtId="0" fontId="21" fillId="0" borderId="5" xfId="3" applyFont="1" applyBorder="1" applyAlignment="1" applyProtection="1">
      <alignment horizontal="center" vertical="center" wrapText="1"/>
      <protection locked="0"/>
    </xf>
    <xf numFmtId="0" fontId="21" fillId="0" borderId="1" xfId="3" applyFont="1" applyBorder="1" applyAlignment="1" applyProtection="1">
      <alignment horizontal="center" vertical="center" wrapText="1"/>
      <protection locked="0"/>
    </xf>
    <xf numFmtId="0" fontId="21" fillId="0" borderId="6" xfId="3" applyFont="1" applyBorder="1" applyAlignment="1" applyProtection="1">
      <alignment horizontal="center" vertical="center" wrapText="1"/>
      <protection locked="0"/>
    </xf>
    <xf numFmtId="0" fontId="25" fillId="12" borderId="5" xfId="0" applyFont="1" applyFill="1" applyBorder="1" applyAlignment="1" applyProtection="1">
      <alignment horizontal="center" vertical="top"/>
      <protection hidden="1"/>
    </xf>
    <xf numFmtId="0" fontId="0" fillId="12" borderId="1" xfId="0" applyFill="1" applyBorder="1" applyAlignment="1" applyProtection="1">
      <alignment horizontal="center" vertical="top"/>
      <protection hidden="1"/>
    </xf>
    <xf numFmtId="0" fontId="0" fillId="12" borderId="6" xfId="0" applyFill="1" applyBorder="1" applyAlignment="1" applyProtection="1">
      <alignment horizontal="center" vertical="top"/>
      <protection hidden="1"/>
    </xf>
    <xf numFmtId="0" fontId="21" fillId="12" borderId="5" xfId="3" applyFont="1" applyFill="1" applyBorder="1" applyAlignment="1" applyProtection="1">
      <alignment horizontal="center" vertical="center" wrapText="1"/>
      <protection locked="0"/>
    </xf>
    <xf numFmtId="0" fontId="21" fillId="12" borderId="1" xfId="3" applyFont="1" applyFill="1" applyBorder="1" applyAlignment="1" applyProtection="1">
      <alignment horizontal="center" vertical="center" wrapText="1"/>
      <protection locked="0"/>
    </xf>
    <xf numFmtId="0" fontId="21" fillId="12" borderId="6" xfId="3" applyFont="1" applyFill="1" applyBorder="1" applyAlignment="1" applyProtection="1">
      <alignment horizontal="center" vertical="center" wrapText="1"/>
      <protection locked="0"/>
    </xf>
    <xf numFmtId="0" fontId="21" fillId="16" borderId="31" xfId="3" applyFont="1" applyFill="1" applyBorder="1" applyAlignment="1">
      <alignment horizontal="center" vertical="center" wrapText="1"/>
    </xf>
    <xf numFmtId="0" fontId="0" fillId="16" borderId="32" xfId="0" applyFill="1" applyBorder="1" applyAlignment="1">
      <alignment horizontal="center" vertical="center" wrapText="1"/>
    </xf>
    <xf numFmtId="0" fontId="0" fillId="16" borderId="33" xfId="0" applyFill="1" applyBorder="1" applyAlignment="1">
      <alignment horizontal="center" vertical="center" wrapText="1"/>
    </xf>
    <xf numFmtId="0" fontId="35" fillId="0" borderId="1" xfId="3" applyFont="1" applyBorder="1" applyAlignment="1" applyProtection="1">
      <alignment horizontal="center" vertical="center" wrapText="1"/>
      <protection locked="0"/>
    </xf>
    <xf numFmtId="0" fontId="35" fillId="0" borderId="5" xfId="3" applyFont="1" applyBorder="1" applyAlignment="1" applyProtection="1">
      <alignment horizontal="center" vertical="center" wrapText="1"/>
      <protection locked="0"/>
    </xf>
    <xf numFmtId="0" fontId="35" fillId="0" borderId="1" xfId="3" applyFont="1" applyBorder="1" applyAlignment="1" applyProtection="1">
      <alignment horizontal="left" vertical="center" wrapText="1" indent="1"/>
      <protection locked="0"/>
    </xf>
    <xf numFmtId="0" fontId="35" fillId="0" borderId="6" xfId="3" applyFont="1" applyBorder="1" applyAlignment="1" applyProtection="1">
      <alignment horizontal="left" vertical="center" wrapText="1" indent="1"/>
      <protection locked="0"/>
    </xf>
    <xf numFmtId="0" fontId="49" fillId="0" borderId="31" xfId="3" applyFont="1" applyBorder="1" applyAlignment="1" applyProtection="1">
      <alignment horizontal="center" vertical="top" wrapText="1"/>
      <protection hidden="1"/>
    </xf>
    <xf numFmtId="0" fontId="25" fillId="0" borderId="32" xfId="0" applyFont="1" applyBorder="1" applyAlignment="1" applyProtection="1">
      <alignment horizontal="center" vertical="top" wrapText="1"/>
      <protection hidden="1"/>
    </xf>
    <xf numFmtId="0" fontId="25" fillId="0" borderId="33" xfId="0" applyFont="1" applyBorder="1" applyAlignment="1" applyProtection="1">
      <alignment horizontal="center" vertical="top" wrapText="1"/>
      <protection hidden="1"/>
    </xf>
    <xf numFmtId="0" fontId="49" fillId="12" borderId="31" xfId="3" applyFont="1" applyFill="1" applyBorder="1" applyAlignment="1" applyProtection="1">
      <alignment horizontal="center" vertical="top" wrapText="1"/>
      <protection hidden="1"/>
    </xf>
    <xf numFmtId="0" fontId="16" fillId="3" borderId="0" xfId="3" applyFont="1" applyFill="1" applyAlignment="1" applyProtection="1">
      <alignment horizontal="right" vertical="center" wrapText="1"/>
      <protection locked="0"/>
    </xf>
    <xf numFmtId="0" fontId="0" fillId="0" borderId="0" xfId="0" applyAlignment="1" applyProtection="1">
      <alignment wrapText="1"/>
      <protection locked="0"/>
    </xf>
    <xf numFmtId="0" fontId="21" fillId="0" borderId="31" xfId="3" applyFont="1" applyBorder="1" applyAlignment="1" applyProtection="1">
      <alignment horizontal="center" vertical="center" wrapText="1"/>
      <protection locked="0"/>
    </xf>
    <xf numFmtId="0" fontId="0" fillId="0" borderId="32" xfId="0" applyBorder="1" applyProtection="1">
      <protection locked="0"/>
    </xf>
    <xf numFmtId="0" fontId="0" fillId="0" borderId="33" xfId="0" applyBorder="1" applyProtection="1">
      <protection locked="0"/>
    </xf>
    <xf numFmtId="0" fontId="35" fillId="0" borderId="34" xfId="3" applyFont="1" applyBorder="1" applyAlignment="1" applyProtection="1">
      <alignment horizontal="left" vertical="top" wrapText="1" indent="1"/>
      <protection locked="0"/>
    </xf>
    <xf numFmtId="0" fontId="58" fillId="0" borderId="34" xfId="0" applyFont="1" applyBorder="1" applyAlignment="1" applyProtection="1">
      <alignment horizontal="left" vertical="top" wrapText="1" indent="1"/>
      <protection locked="0"/>
    </xf>
    <xf numFmtId="0" fontId="58" fillId="0" borderId="35" xfId="0" applyFont="1" applyBorder="1" applyAlignment="1" applyProtection="1">
      <alignment horizontal="left" vertical="top" wrapText="1" indent="1"/>
      <protection locked="0"/>
    </xf>
    <xf numFmtId="0" fontId="16" fillId="0" borderId="0" xfId="0" applyFont="1" applyAlignment="1">
      <alignment horizontal="center" vertical="top" wrapText="1"/>
    </xf>
    <xf numFmtId="0" fontId="34" fillId="0" borderId="0" xfId="0" applyFont="1" applyAlignment="1">
      <alignment horizontal="center" vertical="top" wrapText="1"/>
    </xf>
    <xf numFmtId="0" fontId="16" fillId="3" borderId="21" xfId="3" applyFont="1" applyFill="1" applyBorder="1" applyAlignment="1">
      <alignment horizontal="center" vertical="center" wrapText="1"/>
    </xf>
    <xf numFmtId="0" fontId="0" fillId="0" borderId="23" xfId="0" applyBorder="1" applyAlignment="1">
      <alignment horizontal="center" vertical="center" wrapText="1"/>
    </xf>
    <xf numFmtId="0" fontId="25" fillId="0" borderId="5" xfId="0" applyFont="1" applyBorder="1" applyAlignment="1" applyProtection="1">
      <alignment horizontal="center" vertical="top"/>
      <protection hidden="1"/>
    </xf>
    <xf numFmtId="0" fontId="0" fillId="0" borderId="1" xfId="0" applyBorder="1" applyAlignment="1" applyProtection="1">
      <alignment horizontal="center" vertical="top"/>
      <protection hidden="1"/>
    </xf>
    <xf numFmtId="0" fontId="0" fillId="0" borderId="6" xfId="0" applyBorder="1" applyAlignment="1" applyProtection="1">
      <alignment horizontal="center" vertical="top"/>
      <protection hidden="1"/>
    </xf>
    <xf numFmtId="49" fontId="19" fillId="12" borderId="31" xfId="3" applyNumberFormat="1" applyFont="1" applyFill="1" applyBorder="1" applyAlignment="1" applyProtection="1">
      <alignment horizontal="left" vertical="center" wrapText="1" indent="1"/>
      <protection locked="0"/>
    </xf>
    <xf numFmtId="49" fontId="19" fillId="12" borderId="32" xfId="3" applyNumberFormat="1" applyFont="1" applyFill="1" applyBorder="1" applyAlignment="1" applyProtection="1">
      <alignment horizontal="left" vertical="center" wrapText="1" indent="1"/>
      <protection locked="0"/>
    </xf>
    <xf numFmtId="49" fontId="19" fillId="12" borderId="33" xfId="3" applyNumberFormat="1" applyFont="1" applyFill="1" applyBorder="1" applyAlignment="1" applyProtection="1">
      <alignment horizontal="left" vertical="center" wrapText="1" indent="1"/>
      <protection locked="0"/>
    </xf>
    <xf numFmtId="49" fontId="35" fillId="12" borderId="5" xfId="3" applyNumberFormat="1" applyFont="1" applyFill="1" applyBorder="1" applyAlignment="1" applyProtection="1">
      <alignment horizontal="center" vertical="center" wrapText="1"/>
      <protection locked="0"/>
    </xf>
    <xf numFmtId="49" fontId="35" fillId="12" borderId="1" xfId="3" applyNumberFormat="1" applyFont="1" applyFill="1" applyBorder="1" applyAlignment="1" applyProtection="1">
      <alignment horizontal="center" vertical="center" wrapText="1"/>
      <protection locked="0"/>
    </xf>
    <xf numFmtId="49" fontId="35" fillId="12" borderId="6" xfId="3" applyNumberFormat="1" applyFont="1" applyFill="1" applyBorder="1" applyAlignment="1" applyProtection="1">
      <alignment horizontal="center" vertical="center" wrapText="1"/>
      <protection locked="0"/>
    </xf>
    <xf numFmtId="0" fontId="20" fillId="12" borderId="5" xfId="3" applyFont="1" applyFill="1" applyBorder="1" applyAlignment="1" applyProtection="1">
      <alignment horizontal="center" vertical="center" wrapText="1"/>
      <protection locked="0"/>
    </xf>
    <xf numFmtId="0" fontId="20" fillId="12" borderId="1" xfId="3" applyFont="1" applyFill="1" applyBorder="1" applyAlignment="1" applyProtection="1">
      <alignment horizontal="center" vertical="center" wrapText="1"/>
      <protection locked="0"/>
    </xf>
    <xf numFmtId="0" fontId="20" fillId="12" borderId="6" xfId="3" applyFont="1" applyFill="1" applyBorder="1" applyAlignment="1" applyProtection="1">
      <alignment horizontal="center" vertical="center" wrapText="1"/>
      <protection locked="0"/>
    </xf>
    <xf numFmtId="0" fontId="35" fillId="12" borderId="5" xfId="3" applyFont="1" applyFill="1" applyBorder="1" applyAlignment="1" applyProtection="1">
      <alignment horizontal="left" vertical="center" wrapText="1" indent="1"/>
      <protection locked="0"/>
    </xf>
    <xf numFmtId="0" fontId="35" fillId="12" borderId="6" xfId="3" applyFont="1" applyFill="1" applyBorder="1" applyAlignment="1" applyProtection="1">
      <alignment horizontal="left" vertical="center" wrapText="1" indent="1"/>
      <protection locked="0"/>
    </xf>
    <xf numFmtId="0" fontId="35" fillId="12" borderId="31" xfId="3" applyFont="1" applyFill="1" applyBorder="1" applyAlignment="1" applyProtection="1">
      <alignment horizontal="center" vertical="center" wrapText="1"/>
      <protection locked="0"/>
    </xf>
    <xf numFmtId="0" fontId="35" fillId="12" borderId="32" xfId="3" applyFont="1" applyFill="1" applyBorder="1" applyAlignment="1" applyProtection="1">
      <alignment horizontal="center" vertical="center" wrapText="1"/>
      <protection locked="0"/>
    </xf>
    <xf numFmtId="0" fontId="35" fillId="12" borderId="36" xfId="3" applyFont="1" applyFill="1" applyBorder="1" applyAlignment="1" applyProtection="1">
      <alignment horizontal="center" vertical="center" wrapText="1"/>
      <protection locked="0"/>
    </xf>
    <xf numFmtId="0" fontId="35" fillId="12" borderId="5" xfId="3" applyFont="1" applyFill="1" applyBorder="1" applyAlignment="1" applyProtection="1">
      <alignment horizontal="center" vertical="center" wrapText="1"/>
      <protection locked="0"/>
    </xf>
    <xf numFmtId="0" fontId="35" fillId="0" borderId="6" xfId="3" applyFont="1" applyBorder="1" applyAlignment="1" applyProtection="1">
      <alignment horizontal="center" vertical="center" wrapText="1"/>
      <protection locked="0"/>
    </xf>
    <xf numFmtId="0" fontId="21" fillId="17" borderId="31" xfId="3" applyFont="1" applyFill="1" applyBorder="1" applyAlignment="1">
      <alignment horizontal="center" vertical="center" wrapText="1"/>
    </xf>
    <xf numFmtId="0" fontId="0" fillId="17" borderId="32" xfId="0" applyFill="1" applyBorder="1" applyAlignment="1">
      <alignment horizontal="center" vertical="center" wrapText="1"/>
    </xf>
    <xf numFmtId="0" fontId="0" fillId="17" borderId="33" xfId="0" applyFill="1" applyBorder="1" applyAlignment="1">
      <alignment horizontal="center" vertical="center" wrapText="1"/>
    </xf>
    <xf numFmtId="0" fontId="5" fillId="0" borderId="31" xfId="3" applyFont="1"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0" fontId="0" fillId="0" borderId="33" xfId="0" applyBorder="1" applyAlignment="1" applyProtection="1">
      <alignment horizontal="center" vertical="top" wrapText="1"/>
      <protection locked="0"/>
    </xf>
    <xf numFmtId="0" fontId="16" fillId="3" borderId="20" xfId="3" applyFont="1" applyFill="1" applyBorder="1" applyAlignment="1">
      <alignment horizontal="center" vertical="center" wrapText="1"/>
    </xf>
    <xf numFmtId="0" fontId="5" fillId="12" borderId="31" xfId="3" applyFont="1" applyFill="1" applyBorder="1" applyAlignment="1" applyProtection="1">
      <alignment horizontal="center" vertical="top" wrapText="1"/>
      <protection locked="0"/>
    </xf>
    <xf numFmtId="0" fontId="35" fillId="0" borderId="5" xfId="3" applyFont="1" applyBorder="1" applyAlignment="1" applyProtection="1">
      <alignment horizontal="left" vertical="center" wrapText="1" indent="1"/>
      <protection locked="0"/>
    </xf>
    <xf numFmtId="0" fontId="38" fillId="12" borderId="1" xfId="3" applyFont="1" applyFill="1" applyBorder="1" applyAlignment="1">
      <alignment horizontal="center" vertical="center" wrapText="1"/>
    </xf>
    <xf numFmtId="0" fontId="38" fillId="12" borderId="6" xfId="3" applyFont="1" applyFill="1" applyBorder="1" applyAlignment="1">
      <alignment horizontal="center" vertical="center" wrapText="1"/>
    </xf>
    <xf numFmtId="0" fontId="38" fillId="12" borderId="5" xfId="3" applyFont="1" applyFill="1" applyBorder="1" applyAlignment="1">
      <alignment horizontal="center" vertical="center" wrapText="1"/>
    </xf>
    <xf numFmtId="0" fontId="16" fillId="3" borderId="22" xfId="3" applyFont="1" applyFill="1" applyBorder="1" applyAlignment="1">
      <alignment horizontal="center" vertical="center" wrapText="1"/>
    </xf>
    <xf numFmtId="0" fontId="16" fillId="3" borderId="37" xfId="3" applyFont="1" applyFill="1" applyBorder="1" applyAlignment="1">
      <alignment horizontal="center" vertical="center" wrapText="1"/>
    </xf>
    <xf numFmtId="0" fontId="16" fillId="3" borderId="38" xfId="3" applyFont="1" applyFill="1" applyBorder="1" applyAlignment="1">
      <alignment horizontal="center" vertical="center" wrapText="1"/>
    </xf>
    <xf numFmtId="0" fontId="29" fillId="0" borderId="20" xfId="0" applyFont="1" applyBorder="1" applyAlignment="1">
      <alignment horizontal="center" vertical="center" wrapText="1"/>
    </xf>
    <xf numFmtId="0" fontId="44" fillId="0" borderId="20" xfId="0" applyFont="1" applyBorder="1" applyAlignment="1">
      <alignment horizontal="center" vertical="center" wrapText="1"/>
    </xf>
    <xf numFmtId="0" fontId="26" fillId="12" borderId="31" xfId="0" applyFont="1" applyFill="1"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35" fillId="12" borderId="39" xfId="3" applyFont="1" applyFill="1" applyBorder="1" applyAlignment="1" applyProtection="1">
      <alignment horizontal="left" vertical="top" wrapText="1" indent="1"/>
      <protection locked="0"/>
    </xf>
    <xf numFmtId="0" fontId="35" fillId="12" borderId="34" xfId="3" applyFont="1" applyFill="1" applyBorder="1" applyAlignment="1" applyProtection="1">
      <alignment horizontal="left" vertical="top" wrapText="1" indent="1"/>
      <protection locked="0"/>
    </xf>
    <xf numFmtId="0" fontId="5" fillId="12" borderId="1" xfId="3" applyFont="1" applyFill="1"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18" fillId="7" borderId="19" xfId="3" applyFont="1" applyFill="1" applyBorder="1" applyAlignment="1">
      <alignment horizontal="center" vertical="center" wrapText="1"/>
    </xf>
    <xf numFmtId="0" fontId="18" fillId="13" borderId="19" xfId="3" applyFont="1" applyFill="1" applyBorder="1" applyAlignment="1">
      <alignment horizontal="center" vertical="center" wrapText="1"/>
    </xf>
    <xf numFmtId="0" fontId="18" fillId="13" borderId="40" xfId="3" applyFont="1" applyFill="1" applyBorder="1" applyAlignment="1">
      <alignment horizontal="center" vertical="center" wrapText="1"/>
    </xf>
    <xf numFmtId="0" fontId="45" fillId="12" borderId="5" xfId="3" applyFont="1" applyFill="1" applyBorder="1" applyAlignment="1" applyProtection="1">
      <alignment horizontal="center" vertical="center" wrapText="1"/>
      <protection locked="0"/>
    </xf>
    <xf numFmtId="0" fontId="45" fillId="12" borderId="1" xfId="3" applyFont="1" applyFill="1" applyBorder="1" applyAlignment="1" applyProtection="1">
      <alignment horizontal="center" vertical="center" wrapText="1"/>
      <protection locked="0"/>
    </xf>
    <xf numFmtId="0" fontId="45" fillId="12" borderId="6" xfId="3" applyFont="1" applyFill="1" applyBorder="1" applyAlignment="1" applyProtection="1">
      <alignment horizontal="center" vertical="center" wrapText="1"/>
      <protection locked="0"/>
    </xf>
    <xf numFmtId="0" fontId="45" fillId="0" borderId="5" xfId="3" applyFont="1" applyBorder="1" applyAlignment="1" applyProtection="1">
      <alignment horizontal="center" vertical="center" wrapText="1"/>
      <protection locked="0"/>
    </xf>
    <xf numFmtId="0" fontId="45" fillId="0" borderId="1" xfId="3" applyFont="1" applyBorder="1" applyAlignment="1" applyProtection="1">
      <alignment horizontal="center" vertical="center" wrapText="1"/>
      <protection locked="0"/>
    </xf>
    <xf numFmtId="0" fontId="45" fillId="0" borderId="6" xfId="3" applyFont="1" applyBorder="1" applyAlignment="1" applyProtection="1">
      <alignment horizontal="center" vertical="center" wrapText="1"/>
      <protection locked="0"/>
    </xf>
    <xf numFmtId="0" fontId="35" fillId="0" borderId="39" xfId="3" applyFont="1" applyBorder="1" applyAlignment="1" applyProtection="1">
      <alignment horizontal="left" vertical="top" wrapText="1" indent="1"/>
      <protection locked="0"/>
    </xf>
    <xf numFmtId="0" fontId="16" fillId="3" borderId="41" xfId="3" applyFont="1" applyFill="1" applyBorder="1" applyAlignment="1">
      <alignment horizontal="center" vertical="center" wrapText="1"/>
    </xf>
    <xf numFmtId="0" fontId="16" fillId="3" borderId="42" xfId="3" applyFont="1" applyFill="1" applyBorder="1" applyAlignment="1">
      <alignment horizontal="center" vertical="center" wrapText="1"/>
    </xf>
    <xf numFmtId="0" fontId="16" fillId="3" borderId="20" xfId="3" applyFont="1" applyFill="1" applyBorder="1" applyAlignment="1">
      <alignment horizontal="center" vertical="center" textRotation="1" wrapText="1"/>
    </xf>
    <xf numFmtId="49" fontId="35" fillId="0" borderId="31" xfId="3" applyNumberFormat="1" applyFont="1" applyBorder="1" applyAlignment="1" applyProtection="1">
      <alignment vertical="center" wrapText="1"/>
      <protection locked="0"/>
    </xf>
    <xf numFmtId="49" fontId="35" fillId="0" borderId="32" xfId="3" applyNumberFormat="1" applyFont="1" applyBorder="1" applyAlignment="1" applyProtection="1">
      <alignment vertical="center" wrapText="1"/>
      <protection locked="0"/>
    </xf>
    <xf numFmtId="49" fontId="35" fillId="0" borderId="33" xfId="3" applyNumberFormat="1" applyFont="1" applyBorder="1" applyAlignment="1" applyProtection="1">
      <alignment vertical="center" wrapText="1"/>
      <protection locked="0"/>
    </xf>
    <xf numFmtId="49" fontId="35" fillId="0" borderId="5" xfId="3" applyNumberFormat="1" applyFont="1" applyBorder="1" applyAlignment="1" applyProtection="1">
      <alignment vertical="center" wrapText="1"/>
      <protection locked="0"/>
    </xf>
    <xf numFmtId="49" fontId="35" fillId="0" borderId="1" xfId="3" applyNumberFormat="1" applyFont="1" applyBorder="1" applyAlignment="1" applyProtection="1">
      <alignment vertical="center" wrapText="1"/>
      <protection locked="0"/>
    </xf>
    <xf numFmtId="49" fontId="35" fillId="0" borderId="6" xfId="3" applyNumberFormat="1" applyFont="1" applyBorder="1" applyAlignment="1" applyProtection="1">
      <alignment vertical="center" wrapText="1"/>
      <protection locked="0"/>
    </xf>
    <xf numFmtId="1" fontId="59" fillId="12" borderId="43" xfId="3" applyNumberFormat="1" applyFont="1" applyFill="1" applyBorder="1" applyAlignment="1">
      <alignment horizontal="center" vertical="center" wrapText="1"/>
    </xf>
    <xf numFmtId="1" fontId="59" fillId="12" borderId="44" xfId="3" applyNumberFormat="1" applyFont="1" applyFill="1" applyBorder="1" applyAlignment="1">
      <alignment horizontal="center" vertical="center" wrapText="1"/>
    </xf>
    <xf numFmtId="1" fontId="59" fillId="12" borderId="45" xfId="3" applyNumberFormat="1" applyFont="1" applyFill="1" applyBorder="1" applyAlignment="1">
      <alignment horizontal="center" vertical="center" wrapText="1"/>
    </xf>
    <xf numFmtId="49" fontId="19" fillId="0" borderId="5" xfId="3" applyNumberFormat="1" applyFont="1" applyBorder="1" applyAlignment="1" applyProtection="1">
      <alignment horizontal="left" vertical="center" wrapText="1" indent="1"/>
      <protection locked="0"/>
    </xf>
    <xf numFmtId="49" fontId="19" fillId="0" borderId="1" xfId="3" applyNumberFormat="1" applyFont="1" applyBorder="1" applyAlignment="1" applyProtection="1">
      <alignment horizontal="left" vertical="center" wrapText="1" indent="1"/>
      <protection locked="0"/>
    </xf>
    <xf numFmtId="49" fontId="19" fillId="0" borderId="6" xfId="3" applyNumberFormat="1" applyFont="1" applyBorder="1" applyAlignment="1" applyProtection="1">
      <alignment horizontal="left" vertical="center" wrapText="1" indent="1"/>
      <protection locked="0"/>
    </xf>
    <xf numFmtId="0" fontId="20" fillId="0" borderId="5"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20" fillId="0" borderId="6" xfId="3" applyFont="1" applyBorder="1" applyAlignment="1" applyProtection="1">
      <alignment horizontal="center" vertical="center" wrapText="1"/>
      <protection locked="0"/>
    </xf>
    <xf numFmtId="49" fontId="35" fillId="12" borderId="5" xfId="3" applyNumberFormat="1" applyFont="1" applyFill="1" applyBorder="1" applyAlignment="1" applyProtection="1">
      <alignment vertical="center" wrapText="1"/>
      <protection locked="0"/>
    </xf>
    <xf numFmtId="49" fontId="35" fillId="12" borderId="1" xfId="3" applyNumberFormat="1" applyFont="1" applyFill="1" applyBorder="1" applyAlignment="1" applyProtection="1">
      <alignment vertical="center" wrapText="1"/>
      <protection locked="0"/>
    </xf>
    <xf numFmtId="49" fontId="35" fillId="12" borderId="6" xfId="3" applyNumberFormat="1" applyFont="1" applyFill="1" applyBorder="1" applyAlignment="1" applyProtection="1">
      <alignment vertical="center" wrapText="1"/>
      <protection locked="0"/>
    </xf>
    <xf numFmtId="1" fontId="59" fillId="0" borderId="43" xfId="3" applyNumberFormat="1" applyFont="1" applyBorder="1" applyAlignment="1">
      <alignment horizontal="center" vertical="center" wrapText="1"/>
    </xf>
    <xf numFmtId="1" fontId="59" fillId="0" borderId="44" xfId="3" applyNumberFormat="1" applyFont="1" applyBorder="1" applyAlignment="1">
      <alignment horizontal="center" vertical="center" wrapText="1"/>
    </xf>
    <xf numFmtId="1" fontId="59" fillId="0" borderId="45" xfId="3" applyNumberFormat="1" applyFont="1" applyBorder="1" applyAlignment="1">
      <alignment horizontal="center" vertical="center" wrapText="1"/>
    </xf>
    <xf numFmtId="0" fontId="83" fillId="0" borderId="31" xfId="3" applyFont="1" applyBorder="1" applyAlignment="1">
      <alignment horizontal="center" vertical="center" wrapText="1"/>
    </xf>
    <xf numFmtId="0" fontId="83" fillId="0" borderId="32" xfId="3" applyFont="1" applyBorder="1" applyAlignment="1">
      <alignment horizontal="center" vertical="center" wrapText="1"/>
    </xf>
    <xf numFmtId="0" fontId="83" fillId="0" borderId="36" xfId="3" applyFont="1" applyBorder="1" applyAlignment="1">
      <alignment horizontal="center" vertical="center" wrapText="1"/>
    </xf>
    <xf numFmtId="0" fontId="83" fillId="0" borderId="1" xfId="3" applyFont="1" applyBorder="1" applyAlignment="1">
      <alignment horizontal="center" vertical="center" wrapText="1"/>
    </xf>
    <xf numFmtId="0" fontId="83" fillId="0" borderId="6" xfId="3" applyFont="1" applyBorder="1" applyAlignment="1">
      <alignment horizontal="center" vertical="center" wrapText="1"/>
    </xf>
    <xf numFmtId="0" fontId="5" fillId="0" borderId="5" xfId="3" applyFont="1" applyBorder="1" applyAlignment="1" applyProtection="1">
      <alignment horizontal="center" vertical="center" wrapText="1"/>
      <protection hidden="1"/>
    </xf>
    <xf numFmtId="0" fontId="5" fillId="0" borderId="1" xfId="3" applyFont="1" applyBorder="1" applyAlignment="1" applyProtection="1">
      <alignment horizontal="center" vertical="center" wrapText="1"/>
      <protection hidden="1"/>
    </xf>
    <xf numFmtId="0" fontId="0" fillId="0" borderId="6" xfId="0" applyBorder="1" applyAlignment="1" applyProtection="1">
      <alignment horizontal="center" vertical="center" wrapText="1"/>
      <protection hidden="1"/>
    </xf>
    <xf numFmtId="0" fontId="83" fillId="0" borderId="5" xfId="3" applyFont="1" applyBorder="1" applyAlignment="1">
      <alignment horizontal="center" vertical="center" wrapText="1"/>
    </xf>
    <xf numFmtId="49" fontId="19" fillId="12" borderId="5" xfId="3" applyNumberFormat="1" applyFont="1" applyFill="1" applyBorder="1" applyAlignment="1" applyProtection="1">
      <alignment horizontal="left" vertical="center" wrapText="1" indent="1"/>
      <protection locked="0"/>
    </xf>
    <xf numFmtId="49" fontId="19" fillId="12" borderId="1" xfId="3" applyNumberFormat="1" applyFont="1" applyFill="1" applyBorder="1" applyAlignment="1" applyProtection="1">
      <alignment horizontal="left" vertical="center" wrapText="1" indent="1"/>
      <protection locked="0"/>
    </xf>
    <xf numFmtId="49" fontId="19" fillId="12" borderId="6" xfId="3" applyNumberFormat="1" applyFont="1" applyFill="1" applyBorder="1" applyAlignment="1" applyProtection="1">
      <alignment horizontal="left" vertical="center" wrapText="1" indent="1"/>
      <protection locked="0"/>
    </xf>
    <xf numFmtId="49" fontId="35" fillId="12" borderId="31" xfId="3" applyNumberFormat="1" applyFont="1" applyFill="1" applyBorder="1" applyAlignment="1" applyProtection="1">
      <alignment vertical="center" wrapText="1"/>
      <protection locked="0"/>
    </xf>
    <xf numFmtId="49" fontId="35" fillId="12" borderId="32" xfId="3" applyNumberFormat="1" applyFont="1" applyFill="1" applyBorder="1" applyAlignment="1" applyProtection="1">
      <alignment vertical="center" wrapText="1"/>
      <protection locked="0"/>
    </xf>
    <xf numFmtId="49" fontId="35" fillId="12" borderId="33" xfId="3" applyNumberFormat="1" applyFont="1" applyFill="1" applyBorder="1" applyAlignment="1" applyProtection="1">
      <alignment vertical="center" wrapText="1"/>
      <protection locked="0"/>
    </xf>
    <xf numFmtId="0" fontId="11" fillId="12" borderId="5" xfId="3" applyFont="1" applyFill="1" applyBorder="1" applyAlignment="1">
      <alignment horizontal="center" vertical="center" wrapText="1"/>
    </xf>
    <xf numFmtId="0" fontId="48" fillId="12" borderId="1" xfId="0" applyFont="1" applyFill="1" applyBorder="1" applyAlignment="1">
      <alignment horizontal="center" vertical="center" wrapText="1"/>
    </xf>
    <xf numFmtId="0" fontId="48" fillId="12" borderId="6" xfId="0" applyFont="1" applyFill="1" applyBorder="1" applyAlignment="1">
      <alignment horizontal="center" vertical="center" wrapText="1"/>
    </xf>
    <xf numFmtId="0" fontId="5" fillId="12" borderId="5" xfId="3" applyFont="1" applyFill="1" applyBorder="1" applyAlignment="1" applyProtection="1">
      <alignment horizontal="center" vertical="center" wrapText="1"/>
      <protection hidden="1"/>
    </xf>
    <xf numFmtId="0" fontId="35" fillId="0" borderId="31" xfId="3" applyFont="1" applyBorder="1" applyAlignment="1" applyProtection="1">
      <alignment horizontal="left" vertical="center" wrapText="1" indent="1"/>
      <protection locked="0"/>
    </xf>
    <xf numFmtId="0" fontId="35" fillId="0" borderId="32" xfId="3" applyFont="1" applyBorder="1" applyAlignment="1" applyProtection="1">
      <alignment horizontal="left" vertical="center" wrapText="1" indent="1"/>
      <protection locked="0"/>
    </xf>
    <xf numFmtId="0" fontId="35" fillId="0" borderId="33" xfId="3" applyFont="1" applyBorder="1" applyAlignment="1" applyProtection="1">
      <alignment horizontal="left" vertical="center" wrapText="1" indent="1"/>
      <protection locked="0"/>
    </xf>
    <xf numFmtId="0" fontId="20" fillId="12" borderId="31" xfId="3" applyFont="1" applyFill="1" applyBorder="1" applyAlignment="1" applyProtection="1">
      <alignment horizontal="center" vertical="center" wrapText="1"/>
      <protection locked="0"/>
    </xf>
    <xf numFmtId="0" fontId="20" fillId="12" borderId="32" xfId="3" applyFont="1" applyFill="1" applyBorder="1" applyAlignment="1" applyProtection="1">
      <alignment horizontal="center" vertical="center" wrapText="1"/>
      <protection locked="0"/>
    </xf>
    <xf numFmtId="0" fontId="20" fillId="12" borderId="33" xfId="3" applyFont="1" applyFill="1" applyBorder="1" applyAlignment="1" applyProtection="1">
      <alignment horizontal="center" vertical="center" wrapText="1"/>
      <protection locked="0"/>
    </xf>
    <xf numFmtId="0" fontId="38" fillId="16" borderId="5" xfId="3" applyFont="1" applyFill="1" applyBorder="1" applyAlignment="1">
      <alignment horizontal="center" vertical="center" wrapText="1"/>
    </xf>
    <xf numFmtId="0" fontId="38" fillId="16" borderId="1" xfId="3" applyFont="1" applyFill="1" applyBorder="1" applyAlignment="1">
      <alignment horizontal="center" vertical="center" wrapText="1"/>
    </xf>
    <xf numFmtId="0" fontId="38" fillId="16" borderId="6" xfId="3" applyFont="1" applyFill="1" applyBorder="1" applyAlignment="1">
      <alignment horizontal="center" vertical="center" wrapText="1"/>
    </xf>
    <xf numFmtId="0" fontId="21" fillId="12" borderId="31" xfId="3" applyFont="1" applyFill="1" applyBorder="1" applyAlignment="1" applyProtection="1">
      <alignment horizontal="center" vertical="center" wrapText="1"/>
      <protection locked="0"/>
    </xf>
    <xf numFmtId="0" fontId="21" fillId="12" borderId="32" xfId="3" applyFont="1" applyFill="1" applyBorder="1" applyAlignment="1" applyProtection="1">
      <alignment horizontal="center" vertical="center" wrapText="1"/>
      <protection locked="0"/>
    </xf>
    <xf numFmtId="0" fontId="21" fillId="12" borderId="33" xfId="3" applyFont="1" applyFill="1" applyBorder="1" applyAlignment="1" applyProtection="1">
      <alignment horizontal="center" vertical="center" wrapText="1"/>
      <protection locked="0"/>
    </xf>
    <xf numFmtId="49" fontId="19" fillId="0" borderId="31" xfId="3" applyNumberFormat="1" applyFont="1" applyBorder="1" applyAlignment="1" applyProtection="1">
      <alignment horizontal="left" vertical="center" wrapText="1" indent="1"/>
      <protection locked="0"/>
    </xf>
    <xf numFmtId="49" fontId="19" fillId="0" borderId="32" xfId="3" applyNumberFormat="1" applyFont="1" applyBorder="1" applyAlignment="1" applyProtection="1">
      <alignment horizontal="left" vertical="center" wrapText="1" indent="1"/>
      <protection locked="0"/>
    </xf>
    <xf numFmtId="49" fontId="19" fillId="0" borderId="33" xfId="3" applyNumberFormat="1" applyFont="1" applyBorder="1" applyAlignment="1" applyProtection="1">
      <alignment horizontal="left" vertical="center" wrapText="1" indent="1"/>
      <protection locked="0"/>
    </xf>
    <xf numFmtId="0" fontId="20" fillId="0" borderId="31" xfId="3" applyFont="1" applyBorder="1" applyAlignment="1" applyProtection="1">
      <alignment horizontal="center" vertical="center" wrapText="1"/>
      <protection locked="0"/>
    </xf>
    <xf numFmtId="0" fontId="20" fillId="0" borderId="32" xfId="3" applyFont="1" applyBorder="1" applyAlignment="1" applyProtection="1">
      <alignment horizontal="center" vertical="center" wrapText="1"/>
      <protection locked="0"/>
    </xf>
    <xf numFmtId="0" fontId="20" fillId="0" borderId="33" xfId="3" applyFont="1" applyBorder="1" applyAlignment="1" applyProtection="1">
      <alignment horizontal="center" vertical="center" wrapText="1"/>
      <protection locked="0"/>
    </xf>
    <xf numFmtId="0" fontId="35" fillId="0" borderId="36" xfId="3" applyFont="1" applyBorder="1" applyAlignment="1" applyProtection="1">
      <alignment horizontal="left" vertical="center" wrapText="1" indent="1"/>
      <protection locked="0"/>
    </xf>
    <xf numFmtId="0" fontId="35" fillId="0" borderId="31" xfId="3" applyFont="1" applyBorder="1" applyAlignment="1" applyProtection="1">
      <alignment horizontal="center" vertical="center" wrapText="1"/>
      <protection locked="0"/>
    </xf>
    <xf numFmtId="0" fontId="35" fillId="0" borderId="32" xfId="3" applyFont="1" applyBorder="1" applyAlignment="1" applyProtection="1">
      <alignment horizontal="center" vertical="center" wrapText="1"/>
      <protection locked="0"/>
    </xf>
    <xf numFmtId="0" fontId="35" fillId="0" borderId="36" xfId="3" applyFont="1" applyBorder="1" applyAlignment="1" applyProtection="1">
      <alignment horizontal="center" vertical="center" wrapText="1"/>
      <protection locked="0"/>
    </xf>
    <xf numFmtId="0" fontId="26" fillId="0" borderId="31" xfId="0" applyFont="1" applyBorder="1" applyAlignment="1">
      <alignment horizontal="center" vertical="center"/>
    </xf>
    <xf numFmtId="0" fontId="35" fillId="0" borderId="52" xfId="3" applyFont="1" applyBorder="1" applyAlignment="1" applyProtection="1">
      <alignment horizontal="left" vertical="center" wrapText="1" indent="1"/>
      <protection locked="0"/>
    </xf>
    <xf numFmtId="0" fontId="16" fillId="3" borderId="0" xfId="3" applyFont="1" applyFill="1" applyAlignment="1">
      <alignment horizontal="left" vertical="center" wrapText="1" indent="1"/>
    </xf>
    <xf numFmtId="0" fontId="0" fillId="0" borderId="0" xfId="0" applyAlignment="1">
      <alignment horizontal="left" vertical="center" wrapText="1" indent="1"/>
    </xf>
    <xf numFmtId="0" fontId="11" fillId="0" borderId="5" xfId="3" applyFont="1" applyBorder="1" applyAlignment="1">
      <alignment horizontal="center" vertical="center" wrapText="1"/>
    </xf>
    <xf numFmtId="0" fontId="48" fillId="0" borderId="1" xfId="0" applyFont="1" applyBorder="1" applyAlignment="1">
      <alignment horizontal="center" vertical="center" wrapText="1"/>
    </xf>
    <xf numFmtId="0" fontId="48" fillId="0" borderId="6" xfId="0" applyFont="1" applyBorder="1" applyAlignment="1">
      <alignment horizontal="center" vertical="center" wrapText="1"/>
    </xf>
    <xf numFmtId="0" fontId="35" fillId="0" borderId="46" xfId="3" applyFont="1" applyBorder="1" applyAlignment="1" applyProtection="1">
      <alignment horizontal="left" vertical="top" wrapText="1" indent="1"/>
      <protection locked="0"/>
    </xf>
    <xf numFmtId="0" fontId="35" fillId="0" borderId="47" xfId="3" applyFont="1" applyBorder="1" applyAlignment="1" applyProtection="1">
      <alignment horizontal="left" vertical="top" wrapText="1" indent="1"/>
      <protection locked="0"/>
    </xf>
    <xf numFmtId="0" fontId="35" fillId="0" borderId="48" xfId="3" applyFont="1" applyBorder="1" applyAlignment="1" applyProtection="1">
      <alignment horizontal="left" vertical="top" wrapText="1" indent="1"/>
      <protection locked="0"/>
    </xf>
    <xf numFmtId="0" fontId="47" fillId="12" borderId="1" xfId="0" applyFont="1" applyFill="1" applyBorder="1" applyAlignment="1">
      <alignment horizontal="center" vertical="center" wrapText="1"/>
    </xf>
    <xf numFmtId="0" fontId="47" fillId="12" borderId="6" xfId="0" applyFont="1" applyFill="1" applyBorder="1" applyAlignment="1">
      <alignment horizontal="center" vertical="center" wrapText="1"/>
    </xf>
    <xf numFmtId="0" fontId="27" fillId="0" borderId="49"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51" xfId="0" applyFont="1" applyBorder="1" applyAlignment="1">
      <alignment horizontal="center" vertical="center" wrapText="1"/>
    </xf>
    <xf numFmtId="0" fontId="17" fillId="6" borderId="49" xfId="3" applyFont="1" applyFill="1" applyBorder="1" applyAlignment="1">
      <alignment horizontal="center" vertical="center" wrapText="1"/>
    </xf>
    <xf numFmtId="0" fontId="17" fillId="6" borderId="50" xfId="3" applyFont="1" applyFill="1" applyBorder="1" applyAlignment="1">
      <alignment horizontal="center" vertical="center" wrapText="1"/>
    </xf>
    <xf numFmtId="0" fontId="17" fillId="6" borderId="51" xfId="3" applyFont="1" applyFill="1" applyBorder="1" applyAlignment="1">
      <alignment horizontal="center" vertical="center" wrapText="1"/>
    </xf>
    <xf numFmtId="0" fontId="83" fillId="0" borderId="52" xfId="3" applyFont="1" applyBorder="1" applyAlignment="1">
      <alignment horizontal="center" vertical="center" wrapText="1"/>
    </xf>
    <xf numFmtId="0" fontId="83" fillId="0" borderId="33" xfId="3" applyFont="1" applyBorder="1" applyAlignment="1">
      <alignment horizontal="center" vertical="center" wrapText="1"/>
    </xf>
    <xf numFmtId="0" fontId="5" fillId="0" borderId="31" xfId="3" applyFont="1" applyBorder="1" applyAlignment="1" applyProtection="1">
      <alignment horizontal="center" vertical="center" wrapText="1"/>
      <protection hidden="1"/>
    </xf>
    <xf numFmtId="0" fontId="5" fillId="0" borderId="32" xfId="3" applyFont="1" applyBorder="1" applyAlignment="1" applyProtection="1">
      <alignment horizontal="center" vertical="center" wrapText="1"/>
      <protection hidden="1"/>
    </xf>
    <xf numFmtId="0" fontId="5" fillId="0" borderId="36" xfId="3" applyFont="1" applyBorder="1" applyAlignment="1" applyProtection="1">
      <alignment horizontal="center" vertical="center" wrapText="1"/>
      <protection hidden="1"/>
    </xf>
    <xf numFmtId="0" fontId="83" fillId="0" borderId="53" xfId="3" applyFont="1" applyBorder="1" applyAlignment="1">
      <alignment horizontal="center" vertical="center" wrapText="1"/>
    </xf>
    <xf numFmtId="0" fontId="35" fillId="0" borderId="54" xfId="3" applyFont="1" applyBorder="1" applyAlignment="1" applyProtection="1">
      <alignment horizontal="center" vertical="center" wrapText="1"/>
      <protection locked="0"/>
    </xf>
    <xf numFmtId="0" fontId="83" fillId="17" borderId="1" xfId="3" applyFont="1" applyFill="1" applyBorder="1" applyAlignment="1">
      <alignment horizontal="center" vertical="center" wrapText="1"/>
    </xf>
    <xf numFmtId="0" fontId="83" fillId="17" borderId="6" xfId="3" applyFont="1" applyFill="1" applyBorder="1" applyAlignment="1">
      <alignment horizontal="center" vertical="center" wrapText="1"/>
    </xf>
    <xf numFmtId="0" fontId="83" fillId="17" borderId="5" xfId="3" applyFont="1" applyFill="1" applyBorder="1" applyAlignment="1">
      <alignment horizontal="center" vertical="center" wrapText="1"/>
    </xf>
    <xf numFmtId="0" fontId="16" fillId="0" borderId="55" xfId="2" applyFont="1" applyBorder="1" applyAlignment="1" applyProtection="1">
      <alignment horizontal="center" vertical="top" wrapText="1"/>
      <protection locked="0"/>
    </xf>
    <xf numFmtId="0" fontId="0" fillId="0" borderId="0" xfId="0" applyAlignment="1">
      <alignment vertical="top" wrapText="1"/>
    </xf>
    <xf numFmtId="0" fontId="16" fillId="0" borderId="0" xfId="2" applyFont="1" applyAlignment="1" applyProtection="1">
      <alignment horizontal="center" vertical="top" wrapText="1"/>
      <protection locked="0"/>
    </xf>
    <xf numFmtId="0" fontId="4" fillId="0" borderId="56" xfId="2" applyFont="1" applyBorder="1" applyAlignment="1">
      <alignment horizontal="center" vertical="center" wrapText="1"/>
    </xf>
    <xf numFmtId="0" fontId="0" fillId="0" borderId="57" xfId="0" applyBorder="1" applyAlignment="1">
      <alignment horizontal="center" vertical="center" wrapText="1"/>
    </xf>
    <xf numFmtId="0" fontId="4" fillId="0" borderId="58" xfId="2" applyFont="1" applyBorder="1" applyAlignment="1">
      <alignment horizontal="center" vertical="center" wrapText="1"/>
    </xf>
    <xf numFmtId="0" fontId="0" fillId="0" borderId="59" xfId="0" applyBorder="1" applyAlignment="1">
      <alignment horizontal="center" vertical="center" wrapText="1"/>
    </xf>
    <xf numFmtId="0" fontId="4" fillId="0" borderId="59" xfId="2" applyFont="1" applyBorder="1" applyAlignment="1">
      <alignment horizontal="center" vertical="center" wrapText="1"/>
    </xf>
    <xf numFmtId="0" fontId="4" fillId="0" borderId="60" xfId="2" applyFont="1" applyBorder="1" applyAlignment="1">
      <alignment horizontal="center" vertical="center" wrapText="1"/>
    </xf>
    <xf numFmtId="0" fontId="75" fillId="0" borderId="24" xfId="0" applyFont="1" applyBorder="1" applyAlignment="1">
      <alignment horizontal="left" vertical="center" wrapText="1"/>
    </xf>
    <xf numFmtId="0" fontId="75" fillId="0" borderId="61" xfId="0" applyFont="1" applyBorder="1" applyAlignment="1">
      <alignment horizontal="left" vertical="center" wrapText="1"/>
    </xf>
    <xf numFmtId="0" fontId="75" fillId="0" borderId="25" xfId="0" applyFont="1" applyBorder="1" applyAlignment="1">
      <alignment horizontal="left" vertical="center" wrapText="1"/>
    </xf>
    <xf numFmtId="0" fontId="72" fillId="14" borderId="62" xfId="0" applyFont="1" applyFill="1" applyBorder="1" applyAlignment="1">
      <alignment horizontal="center" vertical="center" wrapText="1"/>
    </xf>
    <xf numFmtId="0" fontId="72" fillId="14" borderId="63" xfId="0" applyFont="1" applyFill="1" applyBorder="1" applyAlignment="1">
      <alignment horizontal="center" vertical="center" wrapText="1"/>
    </xf>
    <xf numFmtId="0" fontId="72" fillId="14" borderId="64" xfId="0" applyFont="1" applyFill="1" applyBorder="1" applyAlignment="1">
      <alignment horizontal="center" vertical="center" wrapText="1"/>
    </xf>
    <xf numFmtId="0" fontId="75" fillId="14" borderId="24" xfId="0" applyFont="1" applyFill="1" applyBorder="1" applyAlignment="1">
      <alignment horizontal="left" vertical="center" wrapText="1"/>
    </xf>
    <xf numFmtId="0" fontId="75" fillId="14" borderId="61" xfId="0" applyFont="1" applyFill="1" applyBorder="1" applyAlignment="1">
      <alignment horizontal="left" vertical="center" wrapText="1"/>
    </xf>
    <xf numFmtId="0" fontId="75" fillId="14" borderId="25" xfId="0" applyFont="1" applyFill="1" applyBorder="1" applyAlignment="1">
      <alignment horizontal="left" vertical="center" wrapText="1"/>
    </xf>
    <xf numFmtId="0" fontId="72" fillId="0" borderId="62" xfId="0" applyFont="1" applyBorder="1" applyAlignment="1">
      <alignment horizontal="center" vertical="center" wrapText="1"/>
    </xf>
    <xf numFmtId="0" fontId="72" fillId="0" borderId="63" xfId="0" applyFont="1" applyBorder="1" applyAlignment="1">
      <alignment horizontal="center" vertical="center" wrapText="1"/>
    </xf>
    <xf numFmtId="0" fontId="72" fillId="0" borderId="64" xfId="0" applyFont="1" applyBorder="1" applyAlignment="1">
      <alignment horizontal="center" vertical="center" wrapText="1"/>
    </xf>
    <xf numFmtId="1" fontId="72" fillId="14" borderId="62" xfId="0" applyNumberFormat="1" applyFont="1" applyFill="1" applyBorder="1" applyAlignment="1">
      <alignment horizontal="center" vertical="center"/>
    </xf>
    <xf numFmtId="0" fontId="72" fillId="14" borderId="63" xfId="0" applyFont="1" applyFill="1" applyBorder="1" applyAlignment="1">
      <alignment horizontal="center" vertical="center"/>
    </xf>
    <xf numFmtId="0" fontId="72" fillId="14" borderId="64" xfId="0" applyFont="1" applyFill="1" applyBorder="1" applyAlignment="1">
      <alignment horizontal="center" vertical="center"/>
    </xf>
    <xf numFmtId="0" fontId="72" fillId="14" borderId="62" xfId="0" applyFont="1" applyFill="1" applyBorder="1" applyAlignment="1">
      <alignment horizontal="center" vertical="center"/>
    </xf>
    <xf numFmtId="1" fontId="72" fillId="17" borderId="62" xfId="0" applyNumberFormat="1" applyFont="1" applyFill="1" applyBorder="1" applyAlignment="1">
      <alignment horizontal="center" vertical="center"/>
    </xf>
    <xf numFmtId="0" fontId="72" fillId="17" borderId="63" xfId="0" applyFont="1" applyFill="1" applyBorder="1" applyAlignment="1">
      <alignment horizontal="center" vertical="center"/>
    </xf>
    <xf numFmtId="0" fontId="72" fillId="17" borderId="64" xfId="0" applyFont="1" applyFill="1" applyBorder="1" applyAlignment="1">
      <alignment horizontal="center" vertical="center"/>
    </xf>
    <xf numFmtId="0" fontId="72" fillId="17" borderId="62" xfId="0" applyFont="1" applyFill="1" applyBorder="1" applyAlignment="1">
      <alignment horizontal="center" vertical="center" wrapText="1"/>
    </xf>
    <xf numFmtId="0" fontId="72" fillId="17" borderId="63" xfId="0" applyFont="1" applyFill="1" applyBorder="1" applyAlignment="1">
      <alignment horizontal="center" vertical="center" wrapText="1"/>
    </xf>
    <xf numFmtId="0" fontId="72" fillId="17" borderId="64" xfId="0" applyFont="1" applyFill="1" applyBorder="1" applyAlignment="1">
      <alignment horizontal="center" vertical="center" wrapText="1"/>
    </xf>
    <xf numFmtId="0" fontId="72" fillId="17" borderId="62" xfId="0" applyFont="1" applyFill="1" applyBorder="1" applyAlignment="1">
      <alignment horizontal="center" vertical="center"/>
    </xf>
    <xf numFmtId="0" fontId="82" fillId="14" borderId="62" xfId="0" applyFont="1" applyFill="1" applyBorder="1" applyAlignment="1">
      <alignment horizontal="center" vertical="center" wrapText="1"/>
    </xf>
    <xf numFmtId="0" fontId="82" fillId="14" borderId="63" xfId="0" applyFont="1" applyFill="1" applyBorder="1" applyAlignment="1">
      <alignment horizontal="center" vertical="center" wrapText="1"/>
    </xf>
    <xf numFmtId="0" fontId="82" fillId="14" borderId="64" xfId="0" applyFont="1" applyFill="1" applyBorder="1" applyAlignment="1">
      <alignment horizontal="center" vertical="center" wrapText="1"/>
    </xf>
    <xf numFmtId="0" fontId="81" fillId="14" borderId="24" xfId="0" applyFont="1" applyFill="1" applyBorder="1" applyAlignment="1">
      <alignment horizontal="left" vertical="center" wrapText="1"/>
    </xf>
    <xf numFmtId="0" fontId="81" fillId="14" borderId="61" xfId="0" applyFont="1" applyFill="1" applyBorder="1" applyAlignment="1">
      <alignment horizontal="left" vertical="center" wrapText="1"/>
    </xf>
    <xf numFmtId="0" fontId="81" fillId="14" borderId="25" xfId="0" applyFont="1" applyFill="1" applyBorder="1" applyAlignment="1">
      <alignment horizontal="left" vertical="center" wrapText="1"/>
    </xf>
    <xf numFmtId="1" fontId="82" fillId="14" borderId="62" xfId="0" applyNumberFormat="1" applyFont="1" applyFill="1" applyBorder="1" applyAlignment="1">
      <alignment horizontal="center" vertical="center"/>
    </xf>
    <xf numFmtId="0" fontId="82" fillId="14" borderId="63" xfId="0" applyFont="1" applyFill="1" applyBorder="1" applyAlignment="1">
      <alignment horizontal="center" vertical="center"/>
    </xf>
    <xf numFmtId="0" fontId="82" fillId="14" borderId="64" xfId="0" applyFont="1" applyFill="1" applyBorder="1" applyAlignment="1">
      <alignment horizontal="center" vertical="center"/>
    </xf>
    <xf numFmtId="0" fontId="82" fillId="14" borderId="62" xfId="0" applyFont="1" applyFill="1" applyBorder="1" applyAlignment="1">
      <alignment horizontal="center" vertical="center"/>
    </xf>
    <xf numFmtId="0" fontId="72" fillId="0" borderId="65" xfId="0" applyFont="1" applyBorder="1" applyAlignment="1">
      <alignment horizontal="center" vertical="center"/>
    </xf>
    <xf numFmtId="0" fontId="70" fillId="0" borderId="0" xfId="0" applyFont="1" applyAlignment="1">
      <alignment horizontal="center" vertical="center"/>
    </xf>
    <xf numFmtId="0" fontId="73" fillId="0" borderId="66" xfId="0" applyFont="1" applyBorder="1" applyAlignment="1">
      <alignment horizontal="center" vertical="center"/>
    </xf>
    <xf numFmtId="0" fontId="73" fillId="0" borderId="67" xfId="0" applyFont="1" applyBorder="1" applyAlignment="1">
      <alignment horizontal="center" vertical="center"/>
    </xf>
    <xf numFmtId="0" fontId="73" fillId="0" borderId="68" xfId="0" applyFont="1" applyBorder="1" applyAlignment="1">
      <alignment horizontal="center" vertical="center"/>
    </xf>
    <xf numFmtId="0" fontId="70" fillId="0" borderId="66" xfId="0" applyFont="1" applyBorder="1" applyAlignment="1">
      <alignment horizontal="center" vertical="center"/>
    </xf>
    <xf numFmtId="0" fontId="70" fillId="0" borderId="67" xfId="0" applyFont="1" applyBorder="1" applyAlignment="1">
      <alignment horizontal="center" vertical="center"/>
    </xf>
    <xf numFmtId="0" fontId="70" fillId="0" borderId="68" xfId="0" applyFont="1" applyBorder="1" applyAlignment="1">
      <alignment horizontal="center" vertical="center"/>
    </xf>
    <xf numFmtId="0" fontId="76" fillId="15" borderId="24" xfId="0" applyFont="1" applyFill="1" applyBorder="1" applyAlignment="1">
      <alignment horizontal="center" vertical="center" wrapText="1"/>
    </xf>
    <xf numFmtId="1" fontId="72" fillId="14" borderId="63" xfId="0" applyNumberFormat="1" applyFont="1" applyFill="1" applyBorder="1" applyAlignment="1">
      <alignment horizontal="center" vertical="center"/>
    </xf>
    <xf numFmtId="1" fontId="72" fillId="14" borderId="64" xfId="0" applyNumberFormat="1" applyFont="1" applyFill="1" applyBorder="1" applyAlignment="1">
      <alignment horizontal="center" vertical="center"/>
    </xf>
  </cellXfs>
  <cellStyles count="4">
    <cellStyle name="Normal" xfId="0" builtinId="0"/>
    <cellStyle name="Normal_011_SEP_AnexoEval_2Bim07" xfId="1" xr:uid="{00000000-0005-0000-0000-000001000000}"/>
    <cellStyle name="Normal_MAPA DE RIESGOS INSTITUCIONAL_ v1" xfId="2" xr:uid="{00000000-0005-0000-0000-000002000000}"/>
    <cellStyle name="Normal_Pantallas ARI" xfId="3" xr:uid="{00000000-0005-0000-0000-000003000000}"/>
  </cellStyles>
  <dxfs count="925">
    <dxf>
      <font>
        <color theme="0"/>
      </font>
    </dxf>
    <dxf>
      <font>
        <color theme="0"/>
      </font>
    </dxf>
    <dxf>
      <font>
        <color theme="0"/>
      </font>
    </dxf>
    <dxf>
      <font>
        <color theme="0"/>
      </font>
    </dxf>
    <dxf>
      <font>
        <color theme="0"/>
      </font>
    </dxf>
    <dxf>
      <font>
        <color theme="0"/>
      </font>
    </dxf>
    <dxf>
      <font>
        <color theme="0"/>
      </font>
    </dxf>
    <dxf>
      <font>
        <color theme="4" tint="0.79998168889431442"/>
        <name val="Cambria"/>
        <scheme val="none"/>
      </font>
    </dxf>
    <dxf>
      <font>
        <b/>
        <i val="0"/>
        <color theme="4" tint="0.79998168889431442"/>
        <name val="Cambria"/>
        <scheme val="none"/>
      </font>
    </dxf>
    <dxf>
      <font>
        <b/>
        <i val="0"/>
        <color theme="4" tint="0.79998168889431442"/>
        <name val="Cambria"/>
        <scheme val="none"/>
      </font>
    </dxf>
    <dxf>
      <font>
        <color theme="0"/>
      </font>
    </dxf>
    <dxf>
      <font>
        <color theme="0"/>
      </font>
    </dxf>
    <dxf>
      <font>
        <color theme="0"/>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0"/>
      </font>
    </dxf>
    <dxf>
      <font>
        <color theme="0"/>
      </font>
    </dxf>
    <dxf>
      <font>
        <color theme="0"/>
      </font>
    </dxf>
    <dxf>
      <font>
        <color theme="0"/>
      </font>
    </dxf>
    <dxf>
      <font>
        <color theme="0"/>
      </font>
    </dxf>
    <dxf>
      <font>
        <color theme="0"/>
      </font>
    </dxf>
    <dxf>
      <font>
        <color theme="0"/>
      </font>
    </dxf>
    <dxf>
      <font>
        <color theme="4" tint="0.79998168889431442"/>
        <name val="Cambria"/>
        <scheme val="none"/>
      </font>
    </dxf>
    <dxf>
      <font>
        <color theme="0"/>
      </font>
    </dxf>
    <dxf>
      <font>
        <color theme="4" tint="0.79998168889431442"/>
        <name val="Cambria"/>
        <scheme val="none"/>
      </font>
    </dxf>
    <dxf>
      <font>
        <color theme="0"/>
      </font>
    </dxf>
    <dxf>
      <font>
        <color theme="0"/>
      </font>
    </dxf>
    <dxf>
      <font>
        <color theme="0"/>
      </font>
    </dxf>
    <dxf>
      <font>
        <color theme="0"/>
      </font>
    </dxf>
    <dxf>
      <font>
        <color theme="0"/>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0"/>
      </font>
    </dxf>
    <dxf>
      <font>
        <color theme="0"/>
      </font>
    </dxf>
    <dxf>
      <font>
        <color theme="0"/>
      </font>
    </dxf>
    <dxf>
      <font>
        <color theme="0"/>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0"/>
      </font>
    </dxf>
    <dxf>
      <font>
        <color theme="0"/>
      </font>
    </dxf>
    <dxf>
      <font>
        <color theme="0"/>
      </font>
    </dxf>
    <dxf>
      <font>
        <color theme="0"/>
      </font>
    </dxf>
    <dxf>
      <font>
        <color theme="0"/>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0"/>
      </font>
    </dxf>
    <dxf>
      <font>
        <color theme="0"/>
      </font>
    </dxf>
    <dxf>
      <font>
        <color theme="0"/>
      </font>
    </dxf>
    <dxf>
      <font>
        <color theme="0"/>
      </font>
    </dxf>
    <dxf>
      <font>
        <color theme="0"/>
      </font>
    </dxf>
    <dxf>
      <font>
        <color theme="4" tint="0.79998168889431442"/>
        <name val="Cambria"/>
        <scheme val="none"/>
      </font>
    </dxf>
    <dxf>
      <font>
        <color theme="4" tint="0.79998168889431442"/>
        <name val="Cambria"/>
        <scheme val="none"/>
      </font>
    </dxf>
    <dxf>
      <font>
        <color theme="0"/>
      </font>
    </dxf>
    <dxf>
      <font>
        <color theme="0"/>
      </font>
    </dxf>
    <dxf>
      <font>
        <color theme="0"/>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0"/>
      </font>
    </dxf>
    <dxf>
      <font>
        <color theme="0"/>
      </font>
    </dxf>
    <dxf>
      <font>
        <color theme="0"/>
      </font>
    </dxf>
    <dxf>
      <font>
        <color theme="0"/>
      </font>
    </dxf>
    <dxf>
      <font>
        <color theme="0"/>
      </font>
    </dxf>
    <dxf>
      <font>
        <color theme="4" tint="0.79998168889431442"/>
        <name val="Cambria"/>
        <scheme val="none"/>
      </font>
    </dxf>
    <dxf>
      <font>
        <color theme="0"/>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4" tint="0.79998168889431442"/>
        <name val="Cambria"/>
        <scheme val="none"/>
      </font>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color theme="0"/>
      </font>
      <fill>
        <patternFill>
          <bgColor rgb="FFFF0000"/>
        </patternFill>
      </fill>
    </dxf>
    <dxf>
      <font>
        <color auto="1"/>
        <name val="Cambria"/>
        <scheme val="none"/>
      </font>
      <fill>
        <patternFill>
          <bgColor rgb="FFFFFF00"/>
        </patternFill>
      </fill>
    </dxf>
    <dxf>
      <font>
        <color auto="1"/>
        <name val="Cambria"/>
        <scheme val="none"/>
      </font>
      <fill>
        <patternFill>
          <bgColor rgb="FF00FF00"/>
        </patternFill>
      </fill>
    </dxf>
    <dxf>
      <fill>
        <patternFill>
          <bgColor rgb="FF00B0F0"/>
        </patternFill>
      </fill>
    </dxf>
    <dxf>
      <font>
        <b/>
        <i val="0"/>
        <condense val="0"/>
        <extend val="0"/>
        <color auto="1"/>
      </font>
      <fill>
        <patternFill>
          <bgColor indexed="15"/>
        </patternFill>
      </fill>
    </dxf>
    <dxf>
      <font>
        <b/>
        <i val="0"/>
        <condense val="0"/>
        <extend val="0"/>
        <color auto="1"/>
      </font>
      <fill>
        <patternFill>
          <bgColor indexed="15"/>
        </patternFill>
      </fill>
    </dxf>
    <dxf>
      <font>
        <b/>
        <i val="0"/>
        <condense val="0"/>
        <extend val="0"/>
        <color auto="1"/>
      </font>
      <fill>
        <patternFill>
          <bgColor indexed="15"/>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11"/>
        </patternFill>
      </fill>
    </dxf>
    <dxf>
      <font>
        <b/>
        <i val="0"/>
        <condense val="0"/>
        <extend val="0"/>
        <color auto="1"/>
      </font>
      <fill>
        <patternFill>
          <bgColor indexed="11"/>
        </patternFill>
      </fill>
    </dxf>
    <dxf>
      <font>
        <b/>
        <i val="0"/>
        <condense val="0"/>
        <extend val="0"/>
        <color auto="1"/>
      </font>
      <fill>
        <patternFill>
          <bgColor indexed="11"/>
        </patternFill>
      </fill>
    </dxf>
    <dxf>
      <font>
        <b/>
        <i val="0"/>
        <condense val="0"/>
        <extend val="0"/>
        <color auto="1"/>
      </font>
      <fill>
        <patternFill>
          <bgColor indexed="13"/>
        </patternFill>
      </fill>
    </dxf>
    <dxf>
      <font>
        <b/>
        <i val="0"/>
        <condense val="0"/>
        <extend val="0"/>
        <color auto="1"/>
      </font>
      <fill>
        <patternFill>
          <bgColor indexed="13"/>
        </patternFill>
      </fill>
    </dxf>
    <dxf>
      <font>
        <b/>
        <i val="0"/>
        <condense val="0"/>
        <extend val="0"/>
        <color auto="1"/>
      </font>
      <fill>
        <patternFill>
          <bgColor indexed="13"/>
        </patternFill>
      </fill>
    </dxf>
    <dxf>
      <font>
        <b/>
        <i val="0"/>
        <condense val="0"/>
        <extend val="0"/>
        <color auto="1"/>
      </font>
      <fill>
        <patternFill>
          <bgColor indexed="13"/>
        </patternFill>
      </fill>
    </dxf>
    <dxf>
      <font>
        <b/>
        <i val="0"/>
        <condense val="0"/>
        <extend val="0"/>
        <color auto="1"/>
      </font>
      <fill>
        <patternFill>
          <bgColor indexed="10"/>
        </patternFill>
      </fill>
    </dxf>
    <dxf>
      <font>
        <b/>
        <i val="0"/>
        <condense val="0"/>
        <extend val="0"/>
        <color auto="1"/>
      </font>
      <fill>
        <patternFill>
          <bgColor indexed="10"/>
        </patternFill>
      </fill>
    </dxf>
    <dxf>
      <font>
        <b/>
        <i val="0"/>
        <condense val="0"/>
        <extend val="0"/>
        <color auto="1"/>
      </font>
      <fill>
        <patternFill>
          <bgColor indexed="10"/>
        </patternFill>
      </fill>
    </dxf>
    <dxf>
      <font>
        <b/>
        <i val="0"/>
        <condense val="0"/>
        <extend val="0"/>
        <color auto="1"/>
      </font>
      <fill>
        <patternFill>
          <bgColor indexed="10"/>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rgb="FF9C0006"/>
      </font>
      <fill>
        <patternFill>
          <bgColor rgb="FFFFC7CE"/>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ill>
        <patternFill>
          <bgColor rgb="FFFF0000"/>
        </patternFill>
      </fill>
    </dxf>
    <dxf>
      <fill>
        <patternFill>
          <bgColor rgb="FFFFFF00"/>
        </patternFill>
      </fill>
    </dxf>
    <dxf>
      <fill>
        <patternFill>
          <bgColor rgb="FF00FF00"/>
        </patternFill>
      </fill>
    </dxf>
    <dxf>
      <fill>
        <patternFill>
          <bgColor rgb="FF33CCFF"/>
        </patternFill>
      </fill>
    </dxf>
    <dxf>
      <font>
        <b/>
        <i val="0"/>
        <condense val="0"/>
        <extend val="0"/>
        <color indexed="9"/>
      </font>
      <fill>
        <patternFill>
          <bgColor indexed="10"/>
        </patternFill>
      </fill>
    </dxf>
    <dxf>
      <font>
        <condense val="0"/>
        <extend val="0"/>
        <color auto="1"/>
      </font>
      <fill>
        <patternFill patternType="solid">
          <bgColor indexed="41"/>
        </patternFill>
      </fill>
    </dxf>
    <dxf>
      <font>
        <condense val="0"/>
        <extend val="0"/>
        <color auto="1"/>
      </font>
      <fill>
        <patternFill patternType="solid">
          <bgColor indexed="41"/>
        </patternFill>
      </fill>
    </dxf>
    <dxf>
      <font>
        <condense val="0"/>
        <extend val="0"/>
        <color auto="1"/>
      </font>
      <fill>
        <patternFill patternType="solid">
          <bgColor indexed="41"/>
        </patternFill>
      </fill>
    </dxf>
    <dxf>
      <font>
        <condense val="0"/>
        <extend val="0"/>
        <color auto="1"/>
      </font>
      <fill>
        <patternFill patternType="solid">
          <bgColor rgb="FFCCFFFF"/>
        </patternFill>
      </fill>
    </dxf>
    <dxf>
      <font>
        <b/>
        <i val="0"/>
        <condense val="0"/>
        <extend val="0"/>
        <color auto="1"/>
      </font>
      <fill>
        <patternFill>
          <bgColor indexed="9"/>
        </patternFill>
      </fill>
    </dxf>
    <dxf>
      <font>
        <condense val="0"/>
        <extend val="0"/>
        <color indexed="23"/>
      </font>
      <fill>
        <patternFill patternType="mediumGray">
          <bgColor indexed="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image" Target="../media/image2.emf"/></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FFFFFF"/>
                </a:solidFill>
                <a:latin typeface="Arial"/>
                <a:ea typeface="Arial"/>
                <a:cs typeface="Arial"/>
              </a:defRPr>
            </a:pPr>
            <a:r>
              <a:rPr lang="es-MX"/>
              <a:t>MAPA DE RIESGOS</a:t>
            </a:r>
          </a:p>
        </c:rich>
      </c:tx>
      <c:layout>
        <c:manualLayout>
          <c:xMode val="edge"/>
          <c:yMode val="edge"/>
          <c:x val="0.40709284220828329"/>
          <c:y val="9.3807386704648273E-3"/>
        </c:manualLayout>
      </c:layout>
      <c:overlay val="0"/>
      <c:spPr>
        <a:noFill/>
        <a:ln w="25400">
          <a:noFill/>
        </a:ln>
      </c:spPr>
    </c:title>
    <c:autoTitleDeleted val="0"/>
    <c:plotArea>
      <c:layout>
        <c:manualLayout>
          <c:layoutTarget val="inner"/>
          <c:xMode val="edge"/>
          <c:yMode val="edge"/>
          <c:x val="0.10311055650278581"/>
          <c:y val="7.081402116438372E-2"/>
          <c:w val="0.87432102020855362"/>
          <c:h val="0.81522482901436866"/>
        </c:manualLayout>
      </c:layout>
      <c:scatterChart>
        <c:scatterStyle val="lineMarker"/>
        <c:varyColors val="0"/>
        <c:ser>
          <c:idx val="0"/>
          <c:order val="0"/>
          <c:tx>
            <c:strRef>
              <c:f>' Mapa de Riesgos'!$A$13:$A$15</c:f>
              <c:strCache>
                <c:ptCount val="3"/>
                <c:pt idx="0">
                  <c:v>No. de Riesgo</c:v>
                </c:pt>
              </c:strCache>
            </c:strRef>
          </c:tx>
          <c:spPr>
            <a:ln w="28575">
              <a:noFill/>
            </a:ln>
          </c:spPr>
          <c:marker>
            <c:symbol val="circle"/>
            <c:size val="9"/>
            <c:spPr>
              <a:solidFill>
                <a:srgbClr val="00CCFF"/>
              </a:solidFill>
              <a:ln>
                <a:solidFill>
                  <a:srgbClr val="000080"/>
                </a:solidFill>
                <a:prstDash val="solid"/>
              </a:ln>
              <a:effectLst>
                <a:outerShdw dist="35921" dir="2700000" algn="br">
                  <a:srgbClr val="000000"/>
                </a:outerShdw>
              </a:effectLst>
            </c:spPr>
          </c:marker>
          <c:dLbls>
            <c:spPr>
              <a:solidFill>
                <a:srgbClr val="FFFFFF"/>
              </a:solidFill>
              <a:ln w="25400">
                <a:noFill/>
              </a:ln>
            </c:spPr>
            <c:txPr>
              <a:bodyPr/>
              <a:lstStyle/>
              <a:p>
                <a:pPr>
                  <a:defRPr sz="1000" b="1" i="0" u="none" strike="noStrike" baseline="0">
                    <a:solidFill>
                      <a:srgbClr val="000000"/>
                    </a:solidFill>
                    <a:latin typeface="Arial"/>
                    <a:ea typeface="Arial"/>
                    <a:cs typeface="Arial"/>
                  </a:defRPr>
                </a:pPr>
                <a:endParaRPr lang="es-MX"/>
              </a:p>
            </c:txPr>
            <c:showLegendKey val="0"/>
            <c:showVal val="1"/>
            <c:showCatName val="1"/>
            <c:showSerName val="0"/>
            <c:showPercent val="0"/>
            <c:showBubbleSize val="0"/>
            <c:showLeaderLines val="0"/>
            <c:extLst>
              <c:ext xmlns:c15="http://schemas.microsoft.com/office/drawing/2012/chart" uri="{CE6537A1-D6FC-4f65-9D91-7224C49458BB}">
                <c15:showLeaderLines val="0"/>
              </c:ext>
            </c:extLst>
          </c:dLbls>
          <c:xVal>
            <c:numRef>
              <c:f>' Mapa de Riesgos'!$D$16:$D$95</c:f>
              <c:numCache>
                <c:formatCode>General</c:formatCode>
                <c:ptCount val="80"/>
                <c:pt idx="0">
                  <c:v>8</c:v>
                </c:pt>
                <c:pt idx="1">
                  <c:v>7</c:v>
                </c:pt>
                <c:pt idx="2">
                  <c:v>5</c:v>
                </c:pt>
                <c:pt idx="3">
                  <c:v>7</c:v>
                </c:pt>
                <c:pt idx="4">
                  <c:v>4</c:v>
                </c:pt>
                <c:pt idx="5">
                  <c:v>6</c:v>
                </c:pt>
                <c:pt idx="6">
                  <c:v>3</c:v>
                </c:pt>
                <c:pt idx="7">
                  <c:v>4</c:v>
                </c:pt>
                <c:pt idx="8">
                  <c:v>4</c:v>
                </c:pt>
                <c:pt idx="9">
                  <c:v>1</c:v>
                </c:pt>
                <c:pt idx="10">
                  <c:v>2</c:v>
                </c:pt>
                <c:pt idx="11">
                  <c:v>5</c:v>
                </c:pt>
                <c:pt idx="12">
                  <c:v>8</c:v>
                </c:pt>
                <c:pt idx="13">
                  <c:v>5</c:v>
                </c:pt>
                <c:pt idx="14">
                  <c:v>3</c:v>
                </c:pt>
                <c:pt idx="15">
                  <c:v>5</c:v>
                </c:pt>
                <c:pt idx="16">
                  <c:v>8</c:v>
                </c:pt>
                <c:pt idx="17">
                  <c:v>6</c:v>
                </c:pt>
                <c:pt idx="18">
                  <c:v>6</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xVal>
          <c:yVal>
            <c:numRef>
              <c:f>' Mapa de Riesgos'!$E$16:$E$95</c:f>
              <c:numCache>
                <c:formatCode>General</c:formatCode>
                <c:ptCount val="80"/>
                <c:pt idx="0">
                  <c:v>8</c:v>
                </c:pt>
                <c:pt idx="1">
                  <c:v>3</c:v>
                </c:pt>
                <c:pt idx="2">
                  <c:v>4</c:v>
                </c:pt>
                <c:pt idx="3">
                  <c:v>3</c:v>
                </c:pt>
                <c:pt idx="4">
                  <c:v>2</c:v>
                </c:pt>
                <c:pt idx="5">
                  <c:v>2</c:v>
                </c:pt>
                <c:pt idx="6">
                  <c:v>5</c:v>
                </c:pt>
                <c:pt idx="7">
                  <c:v>7</c:v>
                </c:pt>
                <c:pt idx="8">
                  <c:v>2</c:v>
                </c:pt>
                <c:pt idx="9">
                  <c:v>1</c:v>
                </c:pt>
                <c:pt idx="10">
                  <c:v>4</c:v>
                </c:pt>
                <c:pt idx="11">
                  <c:v>2</c:v>
                </c:pt>
                <c:pt idx="12">
                  <c:v>4</c:v>
                </c:pt>
                <c:pt idx="13">
                  <c:v>3</c:v>
                </c:pt>
                <c:pt idx="14">
                  <c:v>1</c:v>
                </c:pt>
                <c:pt idx="15">
                  <c:v>2</c:v>
                </c:pt>
                <c:pt idx="16">
                  <c:v>5</c:v>
                </c:pt>
                <c:pt idx="17">
                  <c:v>6</c:v>
                </c:pt>
                <c:pt idx="18">
                  <c:v>6</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numCache>
            </c:numRef>
          </c:yVal>
          <c:smooth val="0"/>
          <c:extLst>
            <c:ext xmlns:c16="http://schemas.microsoft.com/office/drawing/2014/chart" uri="{C3380CC4-5D6E-409C-BE32-E72D297353CC}">
              <c16:uniqueId val="{00000000-B9A8-41A0-8902-E035737B0615}"/>
            </c:ext>
          </c:extLst>
        </c:ser>
        <c:dLbls>
          <c:showLegendKey val="0"/>
          <c:showVal val="0"/>
          <c:showCatName val="0"/>
          <c:showSerName val="0"/>
          <c:showPercent val="0"/>
          <c:showBubbleSize val="0"/>
        </c:dLbls>
        <c:axId val="88079744"/>
        <c:axId val="78861440"/>
      </c:scatterChart>
      <c:valAx>
        <c:axId val="88079744"/>
        <c:scaling>
          <c:orientation val="minMax"/>
          <c:max val="10"/>
        </c:scaling>
        <c:delete val="0"/>
        <c:axPos val="b"/>
        <c:title>
          <c:tx>
            <c:rich>
              <a:bodyPr/>
              <a:lstStyle/>
              <a:p>
                <a:pPr>
                  <a:defRPr sz="1100" b="1" i="0" u="none" strike="noStrike" baseline="0">
                    <a:solidFill>
                      <a:srgbClr val="FF0000"/>
                    </a:solidFill>
                    <a:latin typeface="Arial"/>
                    <a:ea typeface="Arial"/>
                    <a:cs typeface="Arial"/>
                  </a:defRPr>
                </a:pPr>
                <a:r>
                  <a:rPr lang="es-MX"/>
                  <a:t> GRADO  DE  IMPACTO </a:t>
                </a:r>
              </a:p>
            </c:rich>
          </c:tx>
          <c:layout>
            <c:manualLayout>
              <c:xMode val="edge"/>
              <c:yMode val="edge"/>
              <c:x val="0.40961727241721901"/>
              <c:y val="0.94476274936622673"/>
            </c:manualLayout>
          </c:layout>
          <c:overlay val="0"/>
          <c:spPr>
            <a:solidFill>
              <a:srgbClr val="FFFFFF"/>
            </a:solid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1" i="1" u="none" strike="noStrike" baseline="0">
                <a:solidFill>
                  <a:srgbClr val="FFFFFF"/>
                </a:solidFill>
                <a:latin typeface="Arial"/>
                <a:ea typeface="Arial"/>
                <a:cs typeface="Arial"/>
              </a:defRPr>
            </a:pPr>
            <a:endParaRPr lang="es-MX"/>
          </a:p>
        </c:txPr>
        <c:crossAx val="78861440"/>
        <c:crosses val="autoZero"/>
        <c:crossBetween val="midCat"/>
        <c:majorUnit val="1"/>
        <c:minorUnit val="0.5"/>
      </c:valAx>
      <c:valAx>
        <c:axId val="78861440"/>
        <c:scaling>
          <c:orientation val="minMax"/>
          <c:max val="10"/>
        </c:scaling>
        <c:delete val="0"/>
        <c:axPos val="l"/>
        <c:title>
          <c:tx>
            <c:rich>
              <a:bodyPr/>
              <a:lstStyle/>
              <a:p>
                <a:pPr>
                  <a:defRPr sz="1100" b="1" i="0" u="none" strike="noStrike" baseline="0">
                    <a:solidFill>
                      <a:srgbClr val="FF0000"/>
                    </a:solidFill>
                    <a:latin typeface="Arial"/>
                    <a:ea typeface="Arial"/>
                    <a:cs typeface="Arial"/>
                  </a:defRPr>
                </a:pPr>
                <a:r>
                  <a:rPr lang="es-MX"/>
                  <a:t> PROBABILIDAD  DE OCURRENCIA   .</a:t>
                </a:r>
              </a:p>
            </c:rich>
          </c:tx>
          <c:layout>
            <c:manualLayout>
              <c:xMode val="edge"/>
              <c:yMode val="edge"/>
              <c:x val="7.0622951792042943E-3"/>
              <c:y val="0.25216701154676485"/>
            </c:manualLayout>
          </c:layout>
          <c:overlay val="0"/>
          <c:spPr>
            <a:solidFill>
              <a:srgbClr val="FFFFFF"/>
            </a:solid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1" i="1" u="none" strike="noStrike" baseline="0">
                <a:solidFill>
                  <a:srgbClr val="FFFFFF"/>
                </a:solidFill>
                <a:latin typeface="Arial"/>
                <a:ea typeface="Arial"/>
                <a:cs typeface="Arial"/>
              </a:defRPr>
            </a:pPr>
            <a:endParaRPr lang="es-MX"/>
          </a:p>
        </c:txPr>
        <c:crossAx val="88079744"/>
        <c:crosses val="autoZero"/>
        <c:crossBetween val="midCat"/>
        <c:majorUnit val="1"/>
        <c:minorUnit val="0.5"/>
      </c:valAx>
      <c:spPr>
        <a:blipFill dpi="0" rotWithShape="0">
          <a:blip xmlns:r="http://schemas.openxmlformats.org/officeDocument/2006/relationships" r:embed="rId1"/>
          <a:srcRect/>
          <a:stretch>
            <a:fillRect/>
          </a:stretch>
        </a:blipFill>
        <a:ln w="12700">
          <a:solidFill>
            <a:srgbClr val="808080"/>
          </a:solidFill>
          <a:prstDash val="solid"/>
        </a:ln>
      </c:spPr>
    </c:plotArea>
    <c:plotVisOnly val="1"/>
    <c:dispBlanksAs val="gap"/>
    <c:showDLblsOverMax val="0"/>
  </c:chart>
  <c:spPr>
    <a:gradFill rotWithShape="0">
      <a:gsLst>
        <a:gs pos="0">
          <a:srgbClr val="0047FF"/>
        </a:gs>
        <a:gs pos="13000">
          <a:srgbClr val="000082"/>
        </a:gs>
        <a:gs pos="28000">
          <a:srgbClr val="0047FF"/>
        </a:gs>
        <a:gs pos="42000">
          <a:srgbClr val="000082"/>
        </a:gs>
        <a:gs pos="57001">
          <a:srgbClr val="0047FF"/>
        </a:gs>
        <a:gs pos="72000">
          <a:srgbClr val="000082"/>
        </a:gs>
        <a:gs pos="87000">
          <a:srgbClr val="0047FF"/>
        </a:gs>
        <a:gs pos="100000">
          <a:srgbClr val="000082"/>
        </a:gs>
      </a:gsLst>
      <a:lin ang="2700000" scaled="1"/>
    </a:gradFill>
    <a:ln w="3175">
      <a:solidFill>
        <a:srgbClr val="000000"/>
      </a:solidFill>
      <a:prstDash val="solid"/>
    </a:ln>
  </c:spPr>
  <c:txPr>
    <a:bodyPr/>
    <a:lstStyle/>
    <a:p>
      <a:pPr>
        <a:defRPr sz="1825" b="0" i="0" u="none" strike="noStrike" baseline="0">
          <a:solidFill>
            <a:srgbClr val="000000"/>
          </a:solidFill>
          <a:latin typeface="Arial"/>
          <a:ea typeface="Arial"/>
          <a:cs typeface="Arial"/>
        </a:defRPr>
      </a:pPr>
      <a:endParaRPr lang="es-MX"/>
    </a:p>
  </c:txPr>
  <c:printSettings>
    <c:headerFooter alignWithMargins="0"/>
    <c:pageMargins b="1" l="0.75" r="0.75" t="1" header="0" footer="0"/>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57150</xdr:rowOff>
    </xdr:from>
    <xdr:to>
      <xdr:col>13</xdr:col>
      <xdr:colOff>0</xdr:colOff>
      <xdr:row>6</xdr:row>
      <xdr:rowOff>57150</xdr:rowOff>
    </xdr:to>
    <xdr:sp macro="" textlink="">
      <xdr:nvSpPr>
        <xdr:cNvPr id="552777" name="Line 3">
          <a:extLst>
            <a:ext uri="{FF2B5EF4-FFF2-40B4-BE49-F238E27FC236}">
              <a16:creationId xmlns:a16="http://schemas.microsoft.com/office/drawing/2014/main" id="{00000000-0008-0000-0000-0000496F0800}"/>
            </a:ext>
          </a:extLst>
        </xdr:cNvPr>
        <xdr:cNvSpPr>
          <a:spLocks noChangeShapeType="1"/>
        </xdr:cNvSpPr>
      </xdr:nvSpPr>
      <xdr:spPr bwMode="auto">
        <a:xfrm>
          <a:off x="66675" y="962025"/>
          <a:ext cx="8610600" cy="0"/>
        </a:xfrm>
        <a:prstGeom prst="line">
          <a:avLst/>
        </a:prstGeom>
        <a:noFill/>
        <a:ln w="57150" cmpd="thickThin">
          <a:solidFill>
            <a:srgbClr val="800000"/>
          </a:solidFill>
          <a:round/>
          <a:headEnd/>
          <a:tailEnd/>
        </a:ln>
      </xdr:spPr>
    </xdr:sp>
    <xdr:clientData/>
  </xdr:twoCellAnchor>
  <xdr:twoCellAnchor editAs="oneCell">
    <xdr:from>
      <xdr:col>5</xdr:col>
      <xdr:colOff>158749</xdr:colOff>
      <xdr:row>2</xdr:row>
      <xdr:rowOff>79374</xdr:rowOff>
    </xdr:from>
    <xdr:to>
      <xdr:col>11</xdr:col>
      <xdr:colOff>523874</xdr:colOff>
      <xdr:row>6</xdr:row>
      <xdr:rowOff>114299</xdr:rowOff>
    </xdr:to>
    <xdr:sp macro="" textlink="">
      <xdr:nvSpPr>
        <xdr:cNvPr id="15364" name="Rectangle 4">
          <a:extLst>
            <a:ext uri="{FF2B5EF4-FFF2-40B4-BE49-F238E27FC236}">
              <a16:creationId xmlns:a16="http://schemas.microsoft.com/office/drawing/2014/main" id="{00000000-0008-0000-0000-0000043C0000}"/>
            </a:ext>
          </a:extLst>
        </xdr:cNvPr>
        <xdr:cNvSpPr>
          <a:spLocks noChangeArrowheads="1"/>
        </xdr:cNvSpPr>
      </xdr:nvSpPr>
      <xdr:spPr bwMode="auto">
        <a:xfrm>
          <a:off x="2101849" y="336549"/>
          <a:ext cx="6289675" cy="682625"/>
        </a:xfrm>
        <a:prstGeom prst="rect">
          <a:avLst/>
        </a:prstGeom>
        <a:noFill/>
        <a:ln>
          <a:noFill/>
        </a:ln>
      </xdr:spPr>
      <xdr:txBody>
        <a:bodyPr vertOverflow="clip" wrap="square" lIns="0" tIns="46800" rIns="90000" bIns="46800" anchor="t" upright="1"/>
        <a:lstStyle/>
        <a:p>
          <a:pPr algn="r" rtl="0">
            <a:defRPr sz="1000"/>
          </a:pPr>
          <a:r>
            <a:rPr lang="es-MX" sz="1400" b="1" i="0" u="none" strike="noStrike" baseline="0">
              <a:solidFill>
                <a:srgbClr val="000080"/>
              </a:solidFill>
              <a:latin typeface="Verdana"/>
              <a:ea typeface="Verdana"/>
              <a:cs typeface="Verdana"/>
            </a:rPr>
            <a:t>FO-20-01-02 F</a:t>
          </a:r>
          <a:r>
            <a:rPr lang="es-MX" sz="1300" b="1" i="0" u="none" strike="noStrike" baseline="0">
              <a:solidFill>
                <a:srgbClr val="000080"/>
              </a:solidFill>
              <a:latin typeface="Verdana"/>
              <a:ea typeface="Verdana"/>
              <a:cs typeface="Verdana"/>
            </a:rPr>
            <a:t>ormato Matriz de </a:t>
          </a:r>
          <a:r>
            <a:rPr lang="es-MX" sz="1800" b="1" i="0" u="none" strike="noStrike" baseline="0">
              <a:solidFill>
                <a:srgbClr val="800000"/>
              </a:solidFill>
              <a:latin typeface="Verdana"/>
              <a:ea typeface="Verdana"/>
              <a:cs typeface="Verdana"/>
            </a:rPr>
            <a:t>A</a:t>
          </a:r>
          <a:r>
            <a:rPr lang="es-MX" sz="1300" b="1" i="0" u="none" strike="noStrike" baseline="0">
              <a:solidFill>
                <a:srgbClr val="000080"/>
              </a:solidFill>
              <a:latin typeface="Verdana"/>
              <a:ea typeface="Verdana"/>
              <a:cs typeface="Verdana"/>
            </a:rPr>
            <a:t>dministración de </a:t>
          </a:r>
          <a:r>
            <a:rPr lang="es-MX" sz="1800" b="1" i="0" u="none" strike="noStrike" baseline="0">
              <a:solidFill>
                <a:srgbClr val="800000"/>
              </a:solidFill>
              <a:latin typeface="Verdana"/>
              <a:ea typeface="Verdana"/>
              <a:cs typeface="Verdana"/>
            </a:rPr>
            <a:t>R</a:t>
          </a:r>
          <a:r>
            <a:rPr lang="es-MX" sz="1300" b="1" i="0" u="none" strike="noStrike" baseline="0">
              <a:solidFill>
                <a:srgbClr val="000080"/>
              </a:solidFill>
              <a:latin typeface="Verdana"/>
              <a:ea typeface="Verdana"/>
              <a:cs typeface="Verdana"/>
            </a:rPr>
            <a:t>iesgos </a:t>
          </a:r>
          <a:r>
            <a:rPr lang="es-MX" sz="1800" b="1" i="0" u="none" strike="noStrike" baseline="0">
              <a:solidFill>
                <a:srgbClr val="800000"/>
              </a:solidFill>
              <a:latin typeface="Verdana"/>
              <a:ea typeface="Verdana"/>
              <a:cs typeface="Verdana"/>
            </a:rPr>
            <a:t>I</a:t>
          </a:r>
          <a:r>
            <a:rPr lang="es-MX" sz="1300" b="1" i="0" u="none" strike="noStrike" baseline="0">
              <a:solidFill>
                <a:srgbClr val="000080"/>
              </a:solidFill>
              <a:latin typeface="Verdana"/>
              <a:ea typeface="Verdana"/>
              <a:cs typeface="Verdana"/>
            </a:rPr>
            <a:t>nstitucional</a:t>
          </a:r>
        </a:p>
      </xdr:txBody>
    </xdr:sp>
    <xdr:clientData/>
  </xdr:twoCellAnchor>
  <xdr:twoCellAnchor>
    <xdr:from>
      <xdr:col>4</xdr:col>
      <xdr:colOff>47625</xdr:colOff>
      <xdr:row>12</xdr:row>
      <xdr:rowOff>66675</xdr:rowOff>
    </xdr:from>
    <xdr:to>
      <xdr:col>10</xdr:col>
      <xdr:colOff>47625</xdr:colOff>
      <xdr:row>13</xdr:row>
      <xdr:rowOff>19050</xdr:rowOff>
    </xdr:to>
    <xdr:sp macro="" textlink="">
      <xdr:nvSpPr>
        <xdr:cNvPr id="552355" name="Rectangle 6">
          <a:extLst>
            <a:ext uri="{FF2B5EF4-FFF2-40B4-BE49-F238E27FC236}">
              <a16:creationId xmlns:a16="http://schemas.microsoft.com/office/drawing/2014/main" id="{00000000-0008-0000-0000-0000A36D0800}"/>
            </a:ext>
          </a:extLst>
        </xdr:cNvPr>
        <xdr:cNvSpPr>
          <a:spLocks noChangeArrowheads="1"/>
        </xdr:cNvSpPr>
      </xdr:nvSpPr>
      <xdr:spPr bwMode="auto">
        <a:xfrm>
          <a:off x="1647825" y="2085975"/>
          <a:ext cx="5362575" cy="333375"/>
        </a:xfrm>
        <a:prstGeom prst="rect">
          <a:avLst/>
        </a:prstGeom>
        <a:noFill/>
        <a:ln w="3175" cap="rnd">
          <a:solidFill>
            <a:srgbClr val="000000"/>
          </a:solidFill>
          <a:prstDash val="sysDot"/>
          <a:miter lim="800000"/>
          <a:headEnd/>
          <a:tailEnd/>
        </a:ln>
        <a:effectLst>
          <a:outerShdw sy="50000" kx="-2453608" rotWithShape="0">
            <a:srgbClr val="808080">
              <a:alpha val="50000"/>
            </a:srgbClr>
          </a:outerShdw>
        </a:effectLst>
      </xdr:spPr>
      <xdr:txBody>
        <a:bodyPr/>
        <a:lstStyle/>
        <a:p>
          <a:r>
            <a:rPr lang="es-MX"/>
            <a:t>Secretaría</a:t>
          </a:r>
          <a:r>
            <a:rPr lang="es-MX" baseline="0"/>
            <a:t> de Planeación, Finanzas y Administración</a:t>
          </a:r>
          <a:endParaRPr lang="es-MX"/>
        </a:p>
      </xdr:txBody>
    </xdr:sp>
    <xdr:clientData/>
  </xdr:twoCellAnchor>
  <xdr:twoCellAnchor>
    <xdr:from>
      <xdr:col>4</xdr:col>
      <xdr:colOff>0</xdr:colOff>
      <xdr:row>10</xdr:row>
      <xdr:rowOff>0</xdr:rowOff>
    </xdr:from>
    <xdr:to>
      <xdr:col>9</xdr:col>
      <xdr:colOff>0</xdr:colOff>
      <xdr:row>10</xdr:row>
      <xdr:rowOff>333375</xdr:rowOff>
    </xdr:to>
    <xdr:sp macro="" textlink="">
      <xdr:nvSpPr>
        <xdr:cNvPr id="552780" name="Rectangle 10">
          <a:extLst>
            <a:ext uri="{FF2B5EF4-FFF2-40B4-BE49-F238E27FC236}">
              <a16:creationId xmlns:a16="http://schemas.microsoft.com/office/drawing/2014/main" id="{00000000-0008-0000-0000-00004C6F0800}"/>
            </a:ext>
          </a:extLst>
        </xdr:cNvPr>
        <xdr:cNvSpPr>
          <a:spLocks noChangeArrowheads="1"/>
        </xdr:cNvSpPr>
      </xdr:nvSpPr>
      <xdr:spPr bwMode="auto">
        <a:xfrm>
          <a:off x="1600200" y="1476375"/>
          <a:ext cx="4533900" cy="333375"/>
        </a:xfrm>
        <a:prstGeom prst="rect">
          <a:avLst/>
        </a:prstGeom>
        <a:noFill/>
        <a:ln w="3175" cap="rnd">
          <a:solidFill>
            <a:srgbClr val="000000"/>
          </a:solidFill>
          <a:prstDash val="sysDot"/>
          <a:miter lim="800000"/>
          <a:headEnd/>
          <a:tailEnd/>
        </a:ln>
        <a:effectLst>
          <a:outerShdw sy="50000" kx="-2453608" rotWithShape="0">
            <a:srgbClr val="808080">
              <a:alpha val="50000"/>
            </a:srgbClr>
          </a:outerShdw>
        </a:effectLst>
      </xdr:spPr>
    </xdr:sp>
    <xdr:clientData/>
  </xdr:twoCellAnchor>
  <xdr:twoCellAnchor>
    <xdr:from>
      <xdr:col>6</xdr:col>
      <xdr:colOff>0</xdr:colOff>
      <xdr:row>19</xdr:row>
      <xdr:rowOff>0</xdr:rowOff>
    </xdr:from>
    <xdr:to>
      <xdr:col>10</xdr:col>
      <xdr:colOff>0</xdr:colOff>
      <xdr:row>20</xdr:row>
      <xdr:rowOff>0</xdr:rowOff>
    </xdr:to>
    <xdr:sp macro="" textlink="">
      <xdr:nvSpPr>
        <xdr:cNvPr id="552781" name="Rectangle 15">
          <a:extLst>
            <a:ext uri="{FF2B5EF4-FFF2-40B4-BE49-F238E27FC236}">
              <a16:creationId xmlns:a16="http://schemas.microsoft.com/office/drawing/2014/main" id="{00000000-0008-0000-0000-00004D6F0800}"/>
            </a:ext>
          </a:extLst>
        </xdr:cNvPr>
        <xdr:cNvSpPr>
          <a:spLocks noChangeArrowheads="1"/>
        </xdr:cNvSpPr>
      </xdr:nvSpPr>
      <xdr:spPr bwMode="auto">
        <a:xfrm>
          <a:off x="2647950" y="3829050"/>
          <a:ext cx="4314825" cy="447675"/>
        </a:xfrm>
        <a:prstGeom prst="rect">
          <a:avLst/>
        </a:prstGeom>
        <a:noFill/>
        <a:ln w="9525">
          <a:solidFill>
            <a:srgbClr val="000000"/>
          </a:solidFill>
          <a:miter lim="800000"/>
          <a:headEnd/>
          <a:tailEnd/>
        </a:ln>
        <a:effectLst>
          <a:outerShdw dist="71842" dir="2700000" algn="ctr" rotWithShape="0">
            <a:srgbClr val="808080"/>
          </a:outerShdw>
        </a:effectLst>
      </xdr:spPr>
    </xdr:sp>
    <xdr:clientData/>
  </xdr:twoCellAnchor>
  <xdr:twoCellAnchor>
    <xdr:from>
      <xdr:col>6</xdr:col>
      <xdr:colOff>0</xdr:colOff>
      <xdr:row>17</xdr:row>
      <xdr:rowOff>0</xdr:rowOff>
    </xdr:from>
    <xdr:to>
      <xdr:col>10</xdr:col>
      <xdr:colOff>0</xdr:colOff>
      <xdr:row>18</xdr:row>
      <xdr:rowOff>0</xdr:rowOff>
    </xdr:to>
    <xdr:sp macro="" textlink="">
      <xdr:nvSpPr>
        <xdr:cNvPr id="552782" name="Rectangle 16">
          <a:extLst>
            <a:ext uri="{FF2B5EF4-FFF2-40B4-BE49-F238E27FC236}">
              <a16:creationId xmlns:a16="http://schemas.microsoft.com/office/drawing/2014/main" id="{00000000-0008-0000-0000-00004E6F0800}"/>
            </a:ext>
          </a:extLst>
        </xdr:cNvPr>
        <xdr:cNvSpPr>
          <a:spLocks noChangeArrowheads="1"/>
        </xdr:cNvSpPr>
      </xdr:nvSpPr>
      <xdr:spPr bwMode="auto">
        <a:xfrm>
          <a:off x="2647950" y="3181350"/>
          <a:ext cx="4314825" cy="447675"/>
        </a:xfrm>
        <a:prstGeom prst="rect">
          <a:avLst/>
        </a:prstGeom>
        <a:noFill/>
        <a:ln w="9525">
          <a:solidFill>
            <a:srgbClr val="000000"/>
          </a:solidFill>
          <a:miter lim="800000"/>
          <a:headEnd/>
          <a:tailEnd/>
        </a:ln>
        <a:effectLst>
          <a:outerShdw dist="71842" dir="2700000" algn="ctr" rotWithShape="0">
            <a:srgbClr val="808080"/>
          </a:outerShdw>
        </a:effectLst>
      </xdr:spPr>
    </xdr:sp>
    <xdr:clientData/>
  </xdr:twoCellAnchor>
  <xdr:twoCellAnchor>
    <xdr:from>
      <xdr:col>6</xdr:col>
      <xdr:colOff>0</xdr:colOff>
      <xdr:row>21</xdr:row>
      <xdr:rowOff>0</xdr:rowOff>
    </xdr:from>
    <xdr:to>
      <xdr:col>10</xdr:col>
      <xdr:colOff>0</xdr:colOff>
      <xdr:row>22</xdr:row>
      <xdr:rowOff>0</xdr:rowOff>
    </xdr:to>
    <xdr:sp macro="" textlink="">
      <xdr:nvSpPr>
        <xdr:cNvPr id="552783" name="Rectangle 17">
          <a:extLst>
            <a:ext uri="{FF2B5EF4-FFF2-40B4-BE49-F238E27FC236}">
              <a16:creationId xmlns:a16="http://schemas.microsoft.com/office/drawing/2014/main" id="{00000000-0008-0000-0000-00004F6F0800}"/>
            </a:ext>
          </a:extLst>
        </xdr:cNvPr>
        <xdr:cNvSpPr>
          <a:spLocks noChangeArrowheads="1"/>
        </xdr:cNvSpPr>
      </xdr:nvSpPr>
      <xdr:spPr bwMode="auto">
        <a:xfrm>
          <a:off x="2647950" y="4476750"/>
          <a:ext cx="4314825" cy="447675"/>
        </a:xfrm>
        <a:prstGeom prst="rect">
          <a:avLst/>
        </a:prstGeom>
        <a:noFill/>
        <a:ln w="9525">
          <a:solidFill>
            <a:srgbClr val="000000"/>
          </a:solidFill>
          <a:miter lim="800000"/>
          <a:headEnd/>
          <a:tailEnd/>
        </a:ln>
        <a:effectLst>
          <a:outerShdw dist="71842" dir="2700000" algn="ctr" rotWithShape="0">
            <a:srgbClr val="808080"/>
          </a:outerShdw>
        </a:effectLst>
      </xdr:spPr>
    </xdr:sp>
    <xdr:clientData/>
  </xdr:twoCellAnchor>
  <xdr:twoCellAnchor editAs="oneCell">
    <xdr:from>
      <xdr:col>2</xdr:col>
      <xdr:colOff>57150</xdr:colOff>
      <xdr:row>1</xdr:row>
      <xdr:rowOff>9526</xdr:rowOff>
    </xdr:from>
    <xdr:to>
      <xdr:col>5</xdr:col>
      <xdr:colOff>571500</xdr:colOff>
      <xdr:row>5</xdr:row>
      <xdr:rowOff>66676</xdr:rowOff>
    </xdr:to>
    <xdr:pic>
      <xdr:nvPicPr>
        <xdr:cNvPr id="3" name="Imagen 2">
          <a:extLst>
            <a:ext uri="{FF2B5EF4-FFF2-40B4-BE49-F238E27FC236}">
              <a16:creationId xmlns:a16="http://schemas.microsoft.com/office/drawing/2014/main" id="{B98AF631-8269-4E4E-86D4-1BCCC64A53B2}"/>
            </a:ext>
          </a:extLst>
        </xdr:cNvPr>
        <xdr:cNvPicPr>
          <a:picLocks noChangeAspect="1"/>
        </xdr:cNvPicPr>
      </xdr:nvPicPr>
      <xdr:blipFill>
        <a:blip xmlns:r="http://schemas.openxmlformats.org/officeDocument/2006/relationships" r:embed="rId1"/>
        <a:stretch>
          <a:fillRect/>
        </a:stretch>
      </xdr:blipFill>
      <xdr:spPr>
        <a:xfrm>
          <a:off x="180975" y="104776"/>
          <a:ext cx="2333625" cy="704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26</xdr:row>
      <xdr:rowOff>619125</xdr:rowOff>
    </xdr:from>
    <xdr:to>
      <xdr:col>42</xdr:col>
      <xdr:colOff>0</xdr:colOff>
      <xdr:row>27</xdr:row>
      <xdr:rowOff>0</xdr:rowOff>
    </xdr:to>
    <xdr:sp macro="" textlink="">
      <xdr:nvSpPr>
        <xdr:cNvPr id="505655" name="Rectangle 28">
          <a:extLst>
            <a:ext uri="{FF2B5EF4-FFF2-40B4-BE49-F238E27FC236}">
              <a16:creationId xmlns:a16="http://schemas.microsoft.com/office/drawing/2014/main" id="{00000000-0008-0000-0100-000037B70700}"/>
            </a:ext>
          </a:extLst>
        </xdr:cNvPr>
        <xdr:cNvSpPr>
          <a:spLocks noChangeArrowheads="1"/>
        </xdr:cNvSpPr>
      </xdr:nvSpPr>
      <xdr:spPr bwMode="auto">
        <a:xfrm>
          <a:off x="35394900" y="4191000"/>
          <a:ext cx="3381375" cy="180975"/>
        </a:xfrm>
        <a:prstGeom prst="rect">
          <a:avLst/>
        </a:prstGeom>
        <a:solidFill>
          <a:srgbClr val="FFFFFF"/>
        </a:solidFill>
        <a:ln w="9525">
          <a:noFill/>
          <a:miter lim="800000"/>
          <a:headEnd/>
          <a:tailEnd/>
        </a:ln>
      </xdr:spPr>
    </xdr:sp>
    <xdr:clientData/>
  </xdr:twoCellAnchor>
  <xdr:twoCellAnchor>
    <xdr:from>
      <xdr:col>38</xdr:col>
      <xdr:colOff>9525</xdr:colOff>
      <xdr:row>26</xdr:row>
      <xdr:rowOff>0</xdr:rowOff>
    </xdr:from>
    <xdr:to>
      <xdr:col>42</xdr:col>
      <xdr:colOff>0</xdr:colOff>
      <xdr:row>26</xdr:row>
      <xdr:rowOff>200025</xdr:rowOff>
    </xdr:to>
    <xdr:sp macro="" textlink="">
      <xdr:nvSpPr>
        <xdr:cNvPr id="505656" name="Rectangle 29">
          <a:extLst>
            <a:ext uri="{FF2B5EF4-FFF2-40B4-BE49-F238E27FC236}">
              <a16:creationId xmlns:a16="http://schemas.microsoft.com/office/drawing/2014/main" id="{00000000-0008-0000-0100-000038B70700}"/>
            </a:ext>
          </a:extLst>
        </xdr:cNvPr>
        <xdr:cNvSpPr>
          <a:spLocks noChangeArrowheads="1"/>
        </xdr:cNvSpPr>
      </xdr:nvSpPr>
      <xdr:spPr bwMode="auto">
        <a:xfrm>
          <a:off x="35394900" y="3571875"/>
          <a:ext cx="3381375" cy="200025"/>
        </a:xfrm>
        <a:prstGeom prst="rect">
          <a:avLst/>
        </a:prstGeom>
        <a:solidFill>
          <a:srgbClr val="FFFFFF"/>
        </a:solidFill>
        <a:ln w="9525">
          <a:noFill/>
          <a:miter lim="800000"/>
          <a:headEnd/>
          <a:tailEnd/>
        </a:ln>
      </xdr:spPr>
    </xdr:sp>
    <xdr:clientData/>
  </xdr:twoCellAnchor>
  <xdr:twoCellAnchor>
    <xdr:from>
      <xdr:col>2</xdr:col>
      <xdr:colOff>0</xdr:colOff>
      <xdr:row>19</xdr:row>
      <xdr:rowOff>0</xdr:rowOff>
    </xdr:from>
    <xdr:to>
      <xdr:col>5</xdr:col>
      <xdr:colOff>0</xdr:colOff>
      <xdr:row>20</xdr:row>
      <xdr:rowOff>0</xdr:rowOff>
    </xdr:to>
    <xdr:sp macro="" textlink="">
      <xdr:nvSpPr>
        <xdr:cNvPr id="505657" name="Rectangle 36">
          <a:extLst>
            <a:ext uri="{FF2B5EF4-FFF2-40B4-BE49-F238E27FC236}">
              <a16:creationId xmlns:a16="http://schemas.microsoft.com/office/drawing/2014/main" id="{00000000-0008-0000-0100-000039B70700}"/>
            </a:ext>
          </a:extLst>
        </xdr:cNvPr>
        <xdr:cNvSpPr>
          <a:spLocks noChangeArrowheads="1"/>
        </xdr:cNvSpPr>
      </xdr:nvSpPr>
      <xdr:spPr bwMode="auto">
        <a:xfrm>
          <a:off x="2324100" y="904875"/>
          <a:ext cx="5124450" cy="390525"/>
        </a:xfrm>
        <a:prstGeom prst="rect">
          <a:avLst/>
        </a:prstGeom>
        <a:noFill/>
        <a:ln w="9525">
          <a:solidFill>
            <a:srgbClr val="000000"/>
          </a:solidFill>
          <a:miter lim="800000"/>
          <a:headEnd/>
          <a:tailEnd/>
        </a:ln>
        <a:effectLst>
          <a:outerShdw dist="35921" dir="2700000" algn="ctr" rotWithShape="0">
            <a:srgbClr val="808080"/>
          </a:outerShdw>
        </a:effectLst>
      </xdr:spPr>
    </xdr:sp>
    <xdr:clientData/>
  </xdr:twoCellAnchor>
  <xdr:twoCellAnchor>
    <xdr:from>
      <xdr:col>2</xdr:col>
      <xdr:colOff>0</xdr:colOff>
      <xdr:row>21</xdr:row>
      <xdr:rowOff>0</xdr:rowOff>
    </xdr:from>
    <xdr:to>
      <xdr:col>5</xdr:col>
      <xdr:colOff>0</xdr:colOff>
      <xdr:row>22</xdr:row>
      <xdr:rowOff>0</xdr:rowOff>
    </xdr:to>
    <xdr:sp macro="" textlink="">
      <xdr:nvSpPr>
        <xdr:cNvPr id="505658" name="Rectangle 37">
          <a:extLst>
            <a:ext uri="{FF2B5EF4-FFF2-40B4-BE49-F238E27FC236}">
              <a16:creationId xmlns:a16="http://schemas.microsoft.com/office/drawing/2014/main" id="{00000000-0008-0000-0100-00003AB70700}"/>
            </a:ext>
          </a:extLst>
        </xdr:cNvPr>
        <xdr:cNvSpPr>
          <a:spLocks noChangeArrowheads="1"/>
        </xdr:cNvSpPr>
      </xdr:nvSpPr>
      <xdr:spPr bwMode="auto">
        <a:xfrm>
          <a:off x="2324100" y="1552575"/>
          <a:ext cx="5124450" cy="409575"/>
        </a:xfrm>
        <a:prstGeom prst="rect">
          <a:avLst/>
        </a:prstGeom>
        <a:noFill/>
        <a:ln w="9525">
          <a:solidFill>
            <a:srgbClr val="000000"/>
          </a:solidFill>
          <a:miter lim="800000"/>
          <a:headEnd/>
          <a:tailEnd/>
        </a:ln>
        <a:effectLst>
          <a:outerShdw dist="35921" dir="2700000" algn="ctr" rotWithShape="0">
            <a:srgbClr val="808080"/>
          </a:outerShdw>
        </a:effectLst>
      </xdr:spPr>
      <xdr:txBody>
        <a:bodyPr/>
        <a:lstStyle/>
        <a:p>
          <a:endParaRPr lang="es-MX"/>
        </a:p>
      </xdr:txBody>
    </xdr:sp>
    <xdr:clientData/>
  </xdr:twoCellAnchor>
  <xdr:twoCellAnchor editAs="absolute">
    <xdr:from>
      <xdr:col>0</xdr:col>
      <xdr:colOff>0</xdr:colOff>
      <xdr:row>21</xdr:row>
      <xdr:rowOff>297516</xdr:rowOff>
    </xdr:from>
    <xdr:to>
      <xdr:col>3</xdr:col>
      <xdr:colOff>1431969</xdr:colOff>
      <xdr:row>22</xdr:row>
      <xdr:rowOff>349623</xdr:rowOff>
    </xdr:to>
    <xdr:sp macro="[0]!im" textlink="">
      <xdr:nvSpPr>
        <xdr:cNvPr id="10817" name="Text Box 577">
          <a:extLst>
            <a:ext uri="{FF2B5EF4-FFF2-40B4-BE49-F238E27FC236}">
              <a16:creationId xmlns:a16="http://schemas.microsoft.com/office/drawing/2014/main" id="{00000000-0008-0000-0100-0000412A0000}"/>
            </a:ext>
          </a:extLst>
        </xdr:cNvPr>
        <xdr:cNvSpPr txBox="1">
          <a:spLocks noChangeArrowheads="1"/>
        </xdr:cNvSpPr>
      </xdr:nvSpPr>
      <xdr:spPr bwMode="auto">
        <a:xfrm>
          <a:off x="0" y="2562225"/>
          <a:ext cx="4638675" cy="466725"/>
        </a:xfrm>
        <a:prstGeom prst="rect">
          <a:avLst/>
        </a:prstGeom>
        <a:gradFill rotWithShape="1">
          <a:gsLst>
            <a:gs pos="0">
              <a:srgbClr val="0047FF"/>
            </a:gs>
            <a:gs pos="13000">
              <a:srgbClr val="000082"/>
            </a:gs>
            <a:gs pos="28000">
              <a:srgbClr val="0047FF"/>
            </a:gs>
            <a:gs pos="42000">
              <a:srgbClr val="000082"/>
            </a:gs>
            <a:gs pos="57001">
              <a:srgbClr val="0047FF"/>
            </a:gs>
            <a:gs pos="72000">
              <a:srgbClr val="000082"/>
            </a:gs>
            <a:gs pos="87000">
              <a:srgbClr val="0047FF"/>
            </a:gs>
            <a:gs pos="100000">
              <a:srgbClr val="000082"/>
            </a:gs>
          </a:gsLst>
          <a:lin ang="2700000" scaled="1"/>
        </a:gradFill>
        <a:ln w="9525">
          <a:solidFill>
            <a:srgbClr val="000000"/>
          </a:solidFill>
          <a:miter lim="800000"/>
          <a:headEnd/>
          <a:tailEnd/>
        </a:ln>
        <a:effectLst>
          <a:outerShdw dist="89803" dir="2700000" algn="ctr" rotWithShape="0">
            <a:srgbClr val="808080"/>
          </a:outerShdw>
        </a:effectLst>
      </xdr:spPr>
      <xdr:txBody>
        <a:bodyPr vertOverflow="clip" wrap="square" lIns="36576" tIns="27432" rIns="36576" bIns="0" anchor="t" upright="1"/>
        <a:lstStyle/>
        <a:p>
          <a:pPr algn="ctr" rtl="0">
            <a:defRPr sz="1000"/>
          </a:pPr>
          <a:r>
            <a:rPr lang="es-MX" sz="1400" b="1" i="0" u="none" strike="noStrike" baseline="0">
              <a:solidFill>
                <a:srgbClr val="FFFF00"/>
              </a:solidFill>
              <a:latin typeface="Arial"/>
              <a:cs typeface="Arial"/>
            </a:rPr>
            <a:t>El Formato de Matríz de Administración de Riesgos</a:t>
          </a:r>
        </a:p>
        <a:p>
          <a:pPr algn="ctr" rtl="0">
            <a:defRPr sz="1000"/>
          </a:pPr>
          <a:r>
            <a:rPr lang="es-MX" sz="1400" b="1" i="0" u="none" strike="noStrike" baseline="0">
              <a:solidFill>
                <a:srgbClr val="FFFF00"/>
              </a:solidFill>
              <a:latin typeface="Arial"/>
              <a:cs typeface="Arial"/>
            </a:rPr>
            <a:t>se Imprime en Formato </a:t>
          </a:r>
          <a:r>
            <a:rPr lang="es-MX" sz="1500" b="1" i="0" u="none" strike="noStrike" baseline="0">
              <a:solidFill>
                <a:srgbClr val="FFFFFF"/>
              </a:solidFill>
              <a:latin typeface="Arial"/>
              <a:cs typeface="Arial"/>
            </a:rPr>
            <a:t>Tamaño Oficio</a:t>
          </a:r>
        </a:p>
      </xdr:txBody>
    </xdr:sp>
    <xdr:clientData fPrintsWithSheet="0"/>
  </xdr:twoCellAnchor>
  <xdr:twoCellAnchor editAs="oneCell">
    <xdr:from>
      <xdr:col>1</xdr:col>
      <xdr:colOff>56030</xdr:colOff>
      <xdr:row>12</xdr:row>
      <xdr:rowOff>83483</xdr:rowOff>
    </xdr:from>
    <xdr:to>
      <xdr:col>3</xdr:col>
      <xdr:colOff>1828421</xdr:colOff>
      <xdr:row>18</xdr:row>
      <xdr:rowOff>66673</xdr:rowOff>
    </xdr:to>
    <xdr:pic>
      <xdr:nvPicPr>
        <xdr:cNvPr id="2" name="Imagen 1">
          <a:extLst>
            <a:ext uri="{FF2B5EF4-FFF2-40B4-BE49-F238E27FC236}">
              <a16:creationId xmlns:a16="http://schemas.microsoft.com/office/drawing/2014/main" id="{54F8B5FD-99CF-4D52-A9C6-A464C096B784}"/>
            </a:ext>
          </a:extLst>
        </xdr:cNvPr>
        <xdr:cNvPicPr>
          <a:picLocks noChangeAspect="1"/>
        </xdr:cNvPicPr>
      </xdr:nvPicPr>
      <xdr:blipFill>
        <a:blip xmlns:r="http://schemas.openxmlformats.org/officeDocument/2006/relationships" r:embed="rId1"/>
        <a:stretch>
          <a:fillRect/>
        </a:stretch>
      </xdr:blipFill>
      <xdr:spPr>
        <a:xfrm>
          <a:off x="795618" y="83483"/>
          <a:ext cx="4248891" cy="1238249"/>
        </a:xfrm>
        <a:prstGeom prst="rect">
          <a:avLst/>
        </a:prstGeom>
      </xdr:spPr>
    </xdr:pic>
    <xdr:clientData/>
  </xdr:twoCellAnchor>
  <xdr:twoCellAnchor>
    <xdr:from>
      <xdr:col>2</xdr:col>
      <xdr:colOff>15688</xdr:colOff>
      <xdr:row>21</xdr:row>
      <xdr:rowOff>73398</xdr:rowOff>
    </xdr:from>
    <xdr:to>
      <xdr:col>5</xdr:col>
      <xdr:colOff>245969</xdr:colOff>
      <xdr:row>21</xdr:row>
      <xdr:rowOff>406773</xdr:rowOff>
    </xdr:to>
    <xdr:sp macro="" textlink="">
      <xdr:nvSpPr>
        <xdr:cNvPr id="3" name="Rectangle 6">
          <a:extLst>
            <a:ext uri="{FF2B5EF4-FFF2-40B4-BE49-F238E27FC236}">
              <a16:creationId xmlns:a16="http://schemas.microsoft.com/office/drawing/2014/main" id="{F50F8E0A-648D-401F-BE96-F1371CB67817}"/>
            </a:ext>
          </a:extLst>
        </xdr:cNvPr>
        <xdr:cNvSpPr>
          <a:spLocks noChangeArrowheads="1"/>
        </xdr:cNvSpPr>
      </xdr:nvSpPr>
      <xdr:spPr bwMode="auto">
        <a:xfrm>
          <a:off x="2335306" y="2336986"/>
          <a:ext cx="5362575" cy="333375"/>
        </a:xfrm>
        <a:prstGeom prst="rect">
          <a:avLst/>
        </a:prstGeom>
        <a:noFill/>
        <a:ln w="3175" cap="rnd">
          <a:solidFill>
            <a:srgbClr val="000000"/>
          </a:solidFill>
          <a:prstDash val="sysDot"/>
          <a:miter lim="800000"/>
          <a:headEnd/>
          <a:tailEnd/>
        </a:ln>
        <a:effectLst>
          <a:outerShdw sy="50000" kx="-2453608" rotWithShape="0">
            <a:srgbClr val="808080">
              <a:alpha val="50000"/>
            </a:srgbClr>
          </a:outerShdw>
        </a:effectLst>
      </xdr:spPr>
      <xdr:txBody>
        <a:bodyPr/>
        <a:lstStyle/>
        <a:p>
          <a:r>
            <a:rPr lang="es-MX"/>
            <a:t>Secretaría</a:t>
          </a:r>
          <a:r>
            <a:rPr lang="es-MX" baseline="0"/>
            <a:t> de Planeación, Finanzas y Administración</a:t>
          </a:r>
          <a:endParaRPr lang="es-MX"/>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10</xdr:row>
      <xdr:rowOff>9525</xdr:rowOff>
    </xdr:from>
    <xdr:to>
      <xdr:col>10</xdr:col>
      <xdr:colOff>161925</xdr:colOff>
      <xdr:row>11</xdr:row>
      <xdr:rowOff>0</xdr:rowOff>
    </xdr:to>
    <xdr:sp macro="" textlink="">
      <xdr:nvSpPr>
        <xdr:cNvPr id="497405" name="Rectangle 2">
          <a:extLst>
            <a:ext uri="{FF2B5EF4-FFF2-40B4-BE49-F238E27FC236}">
              <a16:creationId xmlns:a16="http://schemas.microsoft.com/office/drawing/2014/main" id="{00000000-0008-0000-0200-0000FD960700}"/>
            </a:ext>
          </a:extLst>
        </xdr:cNvPr>
        <xdr:cNvSpPr>
          <a:spLocks noChangeArrowheads="1"/>
        </xdr:cNvSpPr>
      </xdr:nvSpPr>
      <xdr:spPr bwMode="auto">
        <a:xfrm>
          <a:off x="5562600" y="1781175"/>
          <a:ext cx="5391150" cy="257175"/>
        </a:xfrm>
        <a:prstGeom prst="rect">
          <a:avLst/>
        </a:prstGeom>
        <a:noFill/>
        <a:ln w="3175" cap="rnd">
          <a:solidFill>
            <a:srgbClr val="000000"/>
          </a:solidFill>
          <a:prstDash val="sysDot"/>
          <a:miter lim="800000"/>
          <a:headEnd/>
          <a:tailEnd/>
        </a:ln>
        <a:effectLst>
          <a:outerShdw sy="50000" kx="-2453608" rotWithShape="0">
            <a:srgbClr val="808080">
              <a:alpha val="50000"/>
            </a:srgbClr>
          </a:outerShdw>
        </a:effectLst>
      </xdr:spPr>
    </xdr:sp>
    <xdr:clientData/>
  </xdr:twoCellAnchor>
  <xdr:twoCellAnchor>
    <xdr:from>
      <xdr:col>3</xdr:col>
      <xdr:colOff>0</xdr:colOff>
      <xdr:row>8</xdr:row>
      <xdr:rowOff>0</xdr:rowOff>
    </xdr:from>
    <xdr:to>
      <xdr:col>9</xdr:col>
      <xdr:colOff>180975</xdr:colOff>
      <xdr:row>8</xdr:row>
      <xdr:rowOff>276225</xdr:rowOff>
    </xdr:to>
    <xdr:sp macro="" textlink="">
      <xdr:nvSpPr>
        <xdr:cNvPr id="497406" name="Rectangle 3">
          <a:extLst>
            <a:ext uri="{FF2B5EF4-FFF2-40B4-BE49-F238E27FC236}">
              <a16:creationId xmlns:a16="http://schemas.microsoft.com/office/drawing/2014/main" id="{00000000-0008-0000-0200-0000FE960700}"/>
            </a:ext>
          </a:extLst>
        </xdr:cNvPr>
        <xdr:cNvSpPr>
          <a:spLocks noChangeArrowheads="1"/>
        </xdr:cNvSpPr>
      </xdr:nvSpPr>
      <xdr:spPr bwMode="auto">
        <a:xfrm>
          <a:off x="5562600" y="1390650"/>
          <a:ext cx="4648200" cy="276225"/>
        </a:xfrm>
        <a:prstGeom prst="rect">
          <a:avLst/>
        </a:prstGeom>
        <a:noFill/>
        <a:ln w="3175" cap="rnd">
          <a:solidFill>
            <a:srgbClr val="000000"/>
          </a:solidFill>
          <a:prstDash val="sysDot"/>
          <a:miter lim="800000"/>
          <a:headEnd/>
          <a:tailEnd/>
        </a:ln>
        <a:effectLst>
          <a:outerShdw sy="50000" kx="-2453608" rotWithShape="0">
            <a:srgbClr val="808080">
              <a:alpha val="50000"/>
            </a:srgbClr>
          </a:outerShdw>
        </a:effectLst>
      </xdr:spPr>
    </xdr:sp>
    <xdr:clientData/>
  </xdr:twoCellAnchor>
  <xdr:twoCellAnchor editAs="oneCell">
    <xdr:from>
      <xdr:col>5</xdr:col>
      <xdr:colOff>200025</xdr:colOff>
      <xdr:row>12</xdr:row>
      <xdr:rowOff>28575</xdr:rowOff>
    </xdr:from>
    <xdr:to>
      <xdr:col>13</xdr:col>
      <xdr:colOff>847725</xdr:colOff>
      <xdr:row>25</xdr:row>
      <xdr:rowOff>390525</xdr:rowOff>
    </xdr:to>
    <xdr:graphicFrame macro="">
      <xdr:nvGraphicFramePr>
        <xdr:cNvPr id="497407" name="Gráfico 10">
          <a:extLst>
            <a:ext uri="{FF2B5EF4-FFF2-40B4-BE49-F238E27FC236}">
              <a16:creationId xmlns:a16="http://schemas.microsoft.com/office/drawing/2014/main" id="{00000000-0008-0000-0200-0000FF96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390525</xdr:colOff>
      <xdr:row>3</xdr:row>
      <xdr:rowOff>98425</xdr:rowOff>
    </xdr:from>
    <xdr:to>
      <xdr:col>4</xdr:col>
      <xdr:colOff>447675</xdr:colOff>
      <xdr:row>5</xdr:row>
      <xdr:rowOff>57226</xdr:rowOff>
    </xdr:to>
    <xdr:sp macro="[0]!im" textlink="">
      <xdr:nvSpPr>
        <xdr:cNvPr id="16395" name="Text Box 11">
          <a:extLst>
            <a:ext uri="{FF2B5EF4-FFF2-40B4-BE49-F238E27FC236}">
              <a16:creationId xmlns:a16="http://schemas.microsoft.com/office/drawing/2014/main" id="{00000000-0008-0000-0200-00000B400000}"/>
            </a:ext>
          </a:extLst>
        </xdr:cNvPr>
        <xdr:cNvSpPr txBox="1">
          <a:spLocks noChangeArrowheads="1"/>
        </xdr:cNvSpPr>
      </xdr:nvSpPr>
      <xdr:spPr bwMode="auto">
        <a:xfrm>
          <a:off x="390525" y="590550"/>
          <a:ext cx="5181600" cy="276225"/>
        </a:xfrm>
        <a:prstGeom prst="rect">
          <a:avLst/>
        </a:prstGeom>
        <a:gradFill rotWithShape="1">
          <a:gsLst>
            <a:gs pos="0">
              <a:srgbClr val="0047FF"/>
            </a:gs>
            <a:gs pos="13000">
              <a:srgbClr val="000082"/>
            </a:gs>
            <a:gs pos="28000">
              <a:srgbClr val="0047FF"/>
            </a:gs>
            <a:gs pos="42000">
              <a:srgbClr val="000082"/>
            </a:gs>
            <a:gs pos="57001">
              <a:srgbClr val="0047FF"/>
            </a:gs>
            <a:gs pos="72000">
              <a:srgbClr val="000082"/>
            </a:gs>
            <a:gs pos="87000">
              <a:srgbClr val="0047FF"/>
            </a:gs>
            <a:gs pos="100000">
              <a:srgbClr val="000082"/>
            </a:gs>
          </a:gsLst>
          <a:lin ang="2700000" scaled="1"/>
        </a:gradFill>
        <a:ln w="9525">
          <a:solidFill>
            <a:srgbClr val="000000"/>
          </a:solidFill>
          <a:miter lim="800000"/>
          <a:headEnd/>
          <a:tailEnd/>
        </a:ln>
        <a:effectLst>
          <a:outerShdw dist="89803" dir="2700000" algn="ctr" rotWithShape="0">
            <a:srgbClr val="808080"/>
          </a:outerShdw>
        </a:effectLst>
      </xdr:spPr>
      <xdr:txBody>
        <a:bodyPr vertOverflow="clip" wrap="square" lIns="36576" tIns="27432" rIns="36576" bIns="0" anchor="t" upright="1"/>
        <a:lstStyle/>
        <a:p>
          <a:pPr algn="ctr" rtl="0">
            <a:defRPr sz="1000"/>
          </a:pPr>
          <a:r>
            <a:rPr lang="es-MX" sz="1400" b="1" i="0" u="none" strike="noStrike" baseline="0">
              <a:solidFill>
                <a:srgbClr val="FFFFFF"/>
              </a:solidFill>
              <a:latin typeface="Arial"/>
              <a:cs typeface="Arial"/>
            </a:rPr>
            <a:t>El Mapa de Riesgos se Imprime en Formato</a:t>
          </a:r>
          <a:r>
            <a:rPr lang="es-MX" sz="1400" b="1" i="0" u="none" strike="noStrike" baseline="0">
              <a:solidFill>
                <a:srgbClr val="FFFF00"/>
              </a:solidFill>
              <a:latin typeface="Arial"/>
              <a:cs typeface="Arial"/>
            </a:rPr>
            <a:t> Tamaño Carta</a:t>
          </a:r>
        </a:p>
      </xdr:txBody>
    </xdr:sp>
    <xdr:clientData/>
  </xdr:twoCellAnchor>
  <xdr:twoCellAnchor>
    <xdr:from>
      <xdr:col>0</xdr:col>
      <xdr:colOff>9525</xdr:colOff>
      <xdr:row>0</xdr:row>
      <xdr:rowOff>3175</xdr:rowOff>
    </xdr:from>
    <xdr:to>
      <xdr:col>7</xdr:col>
      <xdr:colOff>631851</xdr:colOff>
      <xdr:row>3</xdr:row>
      <xdr:rowOff>19092</xdr:rowOff>
    </xdr:to>
    <xdr:sp macro="[0]!im" textlink="">
      <xdr:nvSpPr>
        <xdr:cNvPr id="16396" name="Text Box 12">
          <a:extLst>
            <a:ext uri="{FF2B5EF4-FFF2-40B4-BE49-F238E27FC236}">
              <a16:creationId xmlns:a16="http://schemas.microsoft.com/office/drawing/2014/main" id="{00000000-0008-0000-0200-00000C400000}"/>
            </a:ext>
          </a:extLst>
        </xdr:cNvPr>
        <xdr:cNvSpPr txBox="1">
          <a:spLocks noChangeArrowheads="1"/>
        </xdr:cNvSpPr>
      </xdr:nvSpPr>
      <xdr:spPr bwMode="auto">
        <a:xfrm>
          <a:off x="9525" y="9525"/>
          <a:ext cx="8086725" cy="495300"/>
        </a:xfrm>
        <a:prstGeom prst="rect">
          <a:avLst/>
        </a:prstGeom>
        <a:solidFill>
          <a:srgbClr val="FFFF99"/>
        </a:solidFill>
        <a:ln w="9525">
          <a:solidFill>
            <a:srgbClr val="000000"/>
          </a:solidFill>
          <a:miter lim="800000"/>
          <a:headEnd/>
          <a:tailEnd/>
        </a:ln>
        <a:effectLst>
          <a:outerShdw dist="89803" dir="2700000" algn="ctr" rotWithShape="0">
            <a:srgbClr val="808080"/>
          </a:outerShdw>
        </a:effectLst>
      </xdr:spPr>
      <xdr:txBody>
        <a:bodyPr vertOverflow="clip" wrap="square" lIns="36576" tIns="27432" rIns="36576" bIns="0" anchor="t" upright="1"/>
        <a:lstStyle/>
        <a:p>
          <a:pPr algn="ctr" rtl="0">
            <a:defRPr sz="1000"/>
          </a:pPr>
          <a:r>
            <a:rPr lang="es-MX" sz="1400" b="1" i="0" u="none" strike="noStrike" baseline="0">
              <a:solidFill>
                <a:srgbClr val="FF0000"/>
              </a:solidFill>
              <a:latin typeface="Tahoma"/>
              <a:ea typeface="Tahoma"/>
              <a:cs typeface="Tahoma"/>
            </a:rPr>
            <a:t>No es necesario requisitar ningún dato</a:t>
          </a:r>
          <a:r>
            <a:rPr lang="es-MX" sz="1400" b="1" i="0" u="none" strike="noStrike" baseline="0">
              <a:solidFill>
                <a:srgbClr val="000080"/>
              </a:solidFill>
              <a:latin typeface="Arial"/>
              <a:ea typeface="Tahoma"/>
              <a:cs typeface="Arial"/>
            </a:rPr>
            <a:t>, ya que el </a:t>
          </a:r>
          <a:r>
            <a:rPr lang="es-MX" sz="1400" b="1" i="0" u="sng" strike="noStrike" baseline="0">
              <a:solidFill>
                <a:srgbClr val="0000FF"/>
              </a:solidFill>
              <a:latin typeface="Arial"/>
              <a:ea typeface="Tahoma"/>
              <a:cs typeface="Arial"/>
            </a:rPr>
            <a:t>Mapa de Riesgos</a:t>
          </a:r>
          <a:r>
            <a:rPr lang="es-MX" sz="1400" b="1" i="0" u="none" strike="noStrike" baseline="0">
              <a:solidFill>
                <a:srgbClr val="000080"/>
              </a:solidFill>
              <a:latin typeface="Arial"/>
              <a:ea typeface="Tahoma"/>
              <a:cs typeface="Arial"/>
            </a:rPr>
            <a:t> está vinculado con la información que se registre previamente en la Matríz de Administración de Riesgos</a:t>
          </a:r>
          <a:endParaRPr lang="es-MX" sz="1400" b="1" i="0" u="none" strike="noStrike" baseline="0">
            <a:solidFill>
              <a:srgbClr val="00008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511969</xdr:colOff>
      <xdr:row>1</xdr:row>
      <xdr:rowOff>214313</xdr:rowOff>
    </xdr:from>
    <xdr:to>
      <xdr:col>3</xdr:col>
      <xdr:colOff>272204</xdr:colOff>
      <xdr:row>4</xdr:row>
      <xdr:rowOff>226218</xdr:rowOff>
    </xdr:to>
    <xdr:pic>
      <xdr:nvPicPr>
        <xdr:cNvPr id="2" name="Imagen 1">
          <a:extLst>
            <a:ext uri="{FF2B5EF4-FFF2-40B4-BE49-F238E27FC236}">
              <a16:creationId xmlns:a16="http://schemas.microsoft.com/office/drawing/2014/main" id="{DCD1B568-186D-3040-A5EB-C06BFFCCF69D}"/>
            </a:ext>
          </a:extLst>
        </xdr:cNvPr>
        <xdr:cNvPicPr>
          <a:picLocks noChangeAspect="1"/>
        </xdr:cNvPicPr>
      </xdr:nvPicPr>
      <xdr:blipFill>
        <a:blip xmlns:r="http://schemas.openxmlformats.org/officeDocument/2006/relationships" r:embed="rId1"/>
        <a:stretch>
          <a:fillRect/>
        </a:stretch>
      </xdr:blipFill>
      <xdr:spPr>
        <a:xfrm>
          <a:off x="511969" y="392907"/>
          <a:ext cx="4248891" cy="1238249"/>
        </a:xfrm>
        <a:prstGeom prst="rect">
          <a:avLst/>
        </a:prstGeom>
      </xdr:spPr>
    </xdr:pic>
    <xdr:clientData/>
  </xdr:twoCellAnchor>
  <xdr:twoCellAnchor>
    <xdr:from>
      <xdr:col>4</xdr:col>
      <xdr:colOff>0</xdr:colOff>
      <xdr:row>7</xdr:row>
      <xdr:rowOff>0</xdr:rowOff>
    </xdr:from>
    <xdr:to>
      <xdr:col>8</xdr:col>
      <xdr:colOff>1397794</xdr:colOff>
      <xdr:row>8</xdr:row>
      <xdr:rowOff>107156</xdr:rowOff>
    </xdr:to>
    <xdr:sp macro="" textlink="">
      <xdr:nvSpPr>
        <xdr:cNvPr id="3" name="Rectangle 6">
          <a:extLst>
            <a:ext uri="{FF2B5EF4-FFF2-40B4-BE49-F238E27FC236}">
              <a16:creationId xmlns:a16="http://schemas.microsoft.com/office/drawing/2014/main" id="{7681244E-ED4F-4928-A405-1091AAF0E90C}"/>
            </a:ext>
          </a:extLst>
        </xdr:cNvPr>
        <xdr:cNvSpPr>
          <a:spLocks noChangeArrowheads="1"/>
        </xdr:cNvSpPr>
      </xdr:nvSpPr>
      <xdr:spPr bwMode="auto">
        <a:xfrm>
          <a:off x="5905500" y="1916906"/>
          <a:ext cx="5362575" cy="333375"/>
        </a:xfrm>
        <a:prstGeom prst="rect">
          <a:avLst/>
        </a:prstGeom>
        <a:noFill/>
        <a:ln w="3175" cap="rnd">
          <a:solidFill>
            <a:srgbClr val="000000"/>
          </a:solidFill>
          <a:prstDash val="sysDot"/>
          <a:miter lim="800000"/>
          <a:headEnd/>
          <a:tailEnd/>
        </a:ln>
        <a:effectLst>
          <a:outerShdw sy="50000" kx="-2453608" rotWithShape="0">
            <a:srgbClr val="808080">
              <a:alpha val="50000"/>
            </a:srgbClr>
          </a:outerShdw>
        </a:effectLst>
      </xdr:spPr>
      <xdr:txBody>
        <a:bodyPr/>
        <a:lstStyle/>
        <a:p>
          <a:r>
            <a:rPr lang="es-MX"/>
            <a:t>Secretaría</a:t>
          </a:r>
          <a:r>
            <a:rPr lang="es-MX" baseline="0"/>
            <a:t> de Planeación, Finanzas y Administración</a:t>
          </a:r>
          <a:endParaRPr lang="es-MX"/>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8" tint="0.59999389629810485"/>
    <pageSetUpPr autoPageBreaks="0"/>
  </sheetPr>
  <dimension ref="A1:O119"/>
  <sheetViews>
    <sheetView showGridLines="0" showRowColHeaders="0" showZeros="0" showOutlineSymbols="0" workbookViewId="0">
      <selection activeCell="G22" sqref="G22:J22"/>
    </sheetView>
  </sheetViews>
  <sheetFormatPr baseColWidth="10" defaultColWidth="0" defaultRowHeight="13.5" customHeight="1" zeroHeight="1" x14ac:dyDescent="0.2"/>
  <cols>
    <col min="1" max="1" width="1" style="2" customWidth="1"/>
    <col min="2" max="2" width="0.85546875" style="2" customWidth="1"/>
    <col min="3" max="3" width="14.7109375" style="2" customWidth="1"/>
    <col min="4" max="4" width="7.42578125" style="2" customWidth="1"/>
    <col min="5" max="5" width="5.140625" style="2" customWidth="1"/>
    <col min="6" max="6" width="10.5703125" style="2" customWidth="1"/>
    <col min="7" max="7" width="16.42578125" style="2" customWidth="1"/>
    <col min="8" max="8" width="15.7109375" style="2" customWidth="1"/>
    <col min="9" max="9" width="20.140625" style="2" customWidth="1"/>
    <col min="10" max="10" width="12.42578125" style="2" customWidth="1"/>
    <col min="11" max="11" width="13.5703125" style="2" customWidth="1"/>
    <col min="12" max="12" width="12.140625" style="2" customWidth="1"/>
    <col min="13" max="13" width="13.85546875" style="2" hidden="1" customWidth="1"/>
    <col min="14" max="14" width="1" style="1" customWidth="1"/>
    <col min="15" max="15" width="1.28515625" style="2" hidden="1" customWidth="1"/>
    <col min="16" max="16384" width="0" style="2" hidden="1"/>
  </cols>
  <sheetData>
    <row r="1" spans="1:15" ht="7.5" customHeight="1" x14ac:dyDescent="0.2">
      <c r="A1" s="1"/>
      <c r="B1" s="1"/>
      <c r="C1" s="1"/>
      <c r="D1" s="1"/>
      <c r="E1" s="1"/>
      <c r="F1" s="1"/>
      <c r="G1" s="1"/>
      <c r="H1" s="1"/>
      <c r="I1" s="1"/>
      <c r="J1" s="1"/>
      <c r="K1" s="1"/>
      <c r="L1" s="1"/>
      <c r="M1" s="1"/>
      <c r="O1" s="1"/>
    </row>
    <row r="2" spans="1:15" ht="12.75" x14ac:dyDescent="0.2">
      <c r="A2" s="1"/>
    </row>
    <row r="3" spans="1:15" ht="12.75" x14ac:dyDescent="0.2">
      <c r="A3" s="1"/>
    </row>
    <row r="4" spans="1:15" ht="12.75" x14ac:dyDescent="0.2">
      <c r="A4" s="1"/>
    </row>
    <row r="5" spans="1:15" ht="12.75" x14ac:dyDescent="0.2">
      <c r="A5" s="1"/>
    </row>
    <row r="6" spans="1:15" ht="12.75" x14ac:dyDescent="0.2">
      <c r="A6" s="1"/>
    </row>
    <row r="7" spans="1:15" ht="12.75" x14ac:dyDescent="0.2">
      <c r="A7" s="1"/>
    </row>
    <row r="8" spans="1:15" ht="6.75" customHeight="1" x14ac:dyDescent="0.2">
      <c r="A8" s="1"/>
    </row>
    <row r="9" spans="1:15" ht="12.75" x14ac:dyDescent="0.2">
      <c r="A9" s="1"/>
      <c r="K9" s="135" t="s">
        <v>628</v>
      </c>
    </row>
    <row r="10" spans="1:15" ht="12.75" x14ac:dyDescent="0.2">
      <c r="A10" s="1"/>
    </row>
    <row r="11" spans="1:15" ht="30" customHeight="1" x14ac:dyDescent="0.2">
      <c r="A11" s="1"/>
      <c r="C11" s="176"/>
      <c r="D11" s="176"/>
      <c r="E11" s="175" t="s">
        <v>636</v>
      </c>
      <c r="F11" s="175"/>
      <c r="G11" s="175"/>
      <c r="H11" s="175"/>
      <c r="I11" s="175"/>
      <c r="J11" s="9"/>
      <c r="K11" s="10"/>
    </row>
    <row r="12" spans="1:15" ht="12.75" x14ac:dyDescent="0.2">
      <c r="A12" s="1"/>
    </row>
    <row r="13" spans="1:15" ht="30" customHeight="1" x14ac:dyDescent="0.2">
      <c r="A13" s="1"/>
      <c r="C13" s="172" t="s">
        <v>637</v>
      </c>
      <c r="D13" s="172"/>
      <c r="E13" s="177"/>
      <c r="F13" s="177"/>
      <c r="G13" s="177"/>
      <c r="H13" s="177"/>
      <c r="I13" s="177"/>
      <c r="J13" s="177"/>
      <c r="K13" s="10"/>
    </row>
    <row r="14" spans="1:15" ht="18" customHeight="1" x14ac:dyDescent="0.2">
      <c r="A14" s="1"/>
    </row>
    <row r="15" spans="1:15" ht="18" customHeight="1" x14ac:dyDescent="0.2">
      <c r="A15" s="1"/>
      <c r="C15" s="8" t="s">
        <v>96</v>
      </c>
      <c r="D15" s="173">
        <v>2025</v>
      </c>
      <c r="E15" s="174"/>
    </row>
    <row r="16" spans="1:15" ht="12.75" x14ac:dyDescent="0.2">
      <c r="A16" s="1"/>
    </row>
    <row r="17" spans="1:12" ht="12.75" x14ac:dyDescent="0.2">
      <c r="A17" s="1"/>
    </row>
    <row r="18" spans="1:12" ht="35.25" customHeight="1" x14ac:dyDescent="0.2">
      <c r="A18" s="1"/>
      <c r="C18" s="178" t="s">
        <v>110</v>
      </c>
      <c r="D18" s="179"/>
      <c r="E18" s="179"/>
      <c r="F18" s="179"/>
      <c r="G18" s="171" t="s">
        <v>2128</v>
      </c>
      <c r="H18" s="171"/>
      <c r="I18" s="171"/>
      <c r="J18" s="171"/>
      <c r="K18" s="11"/>
    </row>
    <row r="19" spans="1:12" ht="15.75" customHeight="1" x14ac:dyDescent="0.2">
      <c r="A19" s="1"/>
    </row>
    <row r="20" spans="1:12" ht="35.25" customHeight="1" x14ac:dyDescent="0.2">
      <c r="A20" s="1"/>
      <c r="C20" s="167" t="s">
        <v>111</v>
      </c>
      <c r="D20" s="168"/>
      <c r="E20" s="168"/>
      <c r="F20" s="168"/>
      <c r="G20" s="171" t="s">
        <v>2129</v>
      </c>
      <c r="H20" s="171"/>
      <c r="I20" s="171"/>
      <c r="J20" s="171"/>
      <c r="K20" s="12"/>
      <c r="L20" s="12"/>
    </row>
    <row r="21" spans="1:12" ht="15.75" customHeight="1" x14ac:dyDescent="0.2">
      <c r="A21" s="1"/>
      <c r="C21" s="3"/>
    </row>
    <row r="22" spans="1:12" ht="35.25" customHeight="1" x14ac:dyDescent="0.2">
      <c r="A22" s="1"/>
      <c r="C22" s="169" t="s">
        <v>112</v>
      </c>
      <c r="D22" s="170"/>
      <c r="E22" s="170"/>
      <c r="F22" s="170"/>
      <c r="G22" s="171" t="s">
        <v>2271</v>
      </c>
      <c r="H22" s="171"/>
      <c r="I22" s="171"/>
      <c r="J22" s="171"/>
      <c r="K22" s="12"/>
      <c r="L22" s="12"/>
    </row>
    <row r="23" spans="1:12" ht="13.5" customHeight="1" x14ac:dyDescent="0.2">
      <c r="A23" s="1"/>
    </row>
    <row r="24" spans="1:12" ht="13.5" customHeight="1" x14ac:dyDescent="0.2">
      <c r="A24" s="1"/>
    </row>
    <row r="25" spans="1:12" s="1" customFormat="1" ht="7.5" customHeight="1" x14ac:dyDescent="0.2"/>
    <row r="97" spans="13:13" ht="13.5" hidden="1" customHeight="1" x14ac:dyDescent="0.2">
      <c r="M97" s="4" t="s">
        <v>71</v>
      </c>
    </row>
    <row r="98" spans="13:13" ht="13.5" hidden="1" customHeight="1" x14ac:dyDescent="0.2">
      <c r="M98" s="13" t="s">
        <v>73</v>
      </c>
    </row>
    <row r="99" spans="13:13" ht="13.5" hidden="1" customHeight="1" x14ac:dyDescent="0.2">
      <c r="M99" s="13" t="s">
        <v>74</v>
      </c>
    </row>
    <row r="100" spans="13:13" ht="13.5" hidden="1" customHeight="1" x14ac:dyDescent="0.2">
      <c r="M100" s="13" t="s">
        <v>75</v>
      </c>
    </row>
    <row r="101" spans="13:13" ht="13.5" hidden="1" customHeight="1" x14ac:dyDescent="0.2">
      <c r="M101" s="13" t="s">
        <v>76</v>
      </c>
    </row>
    <row r="102" spans="13:13" ht="13.5" hidden="1" customHeight="1" x14ac:dyDescent="0.2">
      <c r="M102" s="13" t="s">
        <v>77</v>
      </c>
    </row>
    <row r="103" spans="13:13" ht="13.5" hidden="1" customHeight="1" x14ac:dyDescent="0.2">
      <c r="M103" s="13" t="s">
        <v>78</v>
      </c>
    </row>
    <row r="104" spans="13:13" ht="13.5" hidden="1" customHeight="1" x14ac:dyDescent="0.2">
      <c r="M104" s="13" t="s">
        <v>79</v>
      </c>
    </row>
    <row r="105" spans="13:13" ht="13.5" hidden="1" customHeight="1" x14ac:dyDescent="0.2">
      <c r="M105" s="13" t="s">
        <v>80</v>
      </c>
    </row>
    <row r="106" spans="13:13" ht="13.5" hidden="1" customHeight="1" x14ac:dyDescent="0.2">
      <c r="M106" s="13" t="s">
        <v>81</v>
      </c>
    </row>
    <row r="107" spans="13:13" ht="13.5" hidden="1" customHeight="1" x14ac:dyDescent="0.2">
      <c r="M107" s="13" t="s">
        <v>82</v>
      </c>
    </row>
    <row r="108" spans="13:13" ht="13.5" hidden="1" customHeight="1" x14ac:dyDescent="0.2">
      <c r="M108" s="13" t="s">
        <v>83</v>
      </c>
    </row>
    <row r="109" spans="13:13" ht="13.5" hidden="1" customHeight="1" x14ac:dyDescent="0.2">
      <c r="M109" s="13" t="s">
        <v>84</v>
      </c>
    </row>
    <row r="110" spans="13:13" ht="13.5" hidden="1" customHeight="1" x14ac:dyDescent="0.2">
      <c r="M110" s="13" t="s">
        <v>85</v>
      </c>
    </row>
    <row r="111" spans="13:13" ht="13.5" hidden="1" customHeight="1" x14ac:dyDescent="0.2">
      <c r="M111" s="13" t="s">
        <v>86</v>
      </c>
    </row>
    <row r="112" spans="13:13" ht="13.5" hidden="1" customHeight="1" x14ac:dyDescent="0.2">
      <c r="M112" s="13" t="s">
        <v>87</v>
      </c>
    </row>
    <row r="113" spans="13:13" ht="13.5" hidden="1" customHeight="1" x14ac:dyDescent="0.2">
      <c r="M113" s="13" t="s">
        <v>88</v>
      </c>
    </row>
    <row r="114" spans="13:13" ht="13.5" hidden="1" customHeight="1" x14ac:dyDescent="0.2">
      <c r="M114" s="13" t="s">
        <v>89</v>
      </c>
    </row>
    <row r="115" spans="13:13" ht="13.5" hidden="1" customHeight="1" x14ac:dyDescent="0.2">
      <c r="M115" s="13" t="s">
        <v>90</v>
      </c>
    </row>
    <row r="116" spans="13:13" ht="13.5" hidden="1" customHeight="1" x14ac:dyDescent="0.2">
      <c r="M116" s="13" t="s">
        <v>91</v>
      </c>
    </row>
    <row r="117" spans="13:13" ht="13.5" hidden="1" customHeight="1" x14ac:dyDescent="0.2">
      <c r="M117" s="13" t="s">
        <v>72</v>
      </c>
    </row>
    <row r="118" spans="13:13" ht="13.5" hidden="1" customHeight="1" x14ac:dyDescent="0.2">
      <c r="M118" s="13" t="s">
        <v>629</v>
      </c>
    </row>
    <row r="119" spans="13:13" ht="13.5" hidden="1" customHeight="1" x14ac:dyDescent="0.2">
      <c r="M119" s="2" t="s">
        <v>629</v>
      </c>
    </row>
  </sheetData>
  <sheetProtection sheet="1" selectLockedCells="1"/>
  <mergeCells count="11">
    <mergeCell ref="E11:I11"/>
    <mergeCell ref="C11:D11"/>
    <mergeCell ref="G18:J18"/>
    <mergeCell ref="E13:J13"/>
    <mergeCell ref="C18:F18"/>
    <mergeCell ref="C20:F20"/>
    <mergeCell ref="C22:F22"/>
    <mergeCell ref="G20:J20"/>
    <mergeCell ref="G22:J22"/>
    <mergeCell ref="C13:D13"/>
    <mergeCell ref="D15:E15"/>
  </mergeCells>
  <phoneticPr fontId="3" type="noConversion"/>
  <dataValidations count="1">
    <dataValidation showInputMessage="1" showErrorMessage="1" sqref="K11 E13 K13 E11:I11" xr:uid="{00000000-0002-0000-0000-000000000000}"/>
  </dataValidations>
  <printOptions horizontalCentered="1"/>
  <pageMargins left="0" right="0" top="0.98425196850393704" bottom="0.98425196850393704" header="0" footer="0"/>
  <pageSetup scale="95"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92D050"/>
  </sheetPr>
  <dimension ref="A1:AS2046"/>
  <sheetViews>
    <sheetView showGridLines="0" showZeros="0" topLeftCell="A22" zoomScale="85" zoomScaleNormal="85" workbookViewId="0">
      <pane xSplit="6" ySplit="6" topLeftCell="AP325" activePane="bottomRight" state="frozen"/>
      <selection activeCell="A22" sqref="A22"/>
      <selection pane="topRight" activeCell="G22" sqref="G22"/>
      <selection pane="bottomLeft" activeCell="A28" sqref="A28"/>
      <selection pane="bottomRight" activeCell="K328" sqref="K328:K332"/>
    </sheetView>
  </sheetViews>
  <sheetFormatPr baseColWidth="10" defaultColWidth="11.42578125" defaultRowHeight="14.25" x14ac:dyDescent="0.2"/>
  <cols>
    <col min="1" max="1" width="11.140625" style="53" customWidth="1"/>
    <col min="2" max="2" width="23.7109375" style="53" customWidth="1"/>
    <col min="3" max="3" width="13.42578125" style="53" customWidth="1"/>
    <col min="4" max="4" width="29.85546875" style="53" customWidth="1"/>
    <col min="5" max="5" width="33.5703125" style="53" customWidth="1"/>
    <col min="6" max="6" width="13.7109375" style="53" customWidth="1"/>
    <col min="7" max="7" width="13.5703125" style="53" customWidth="1"/>
    <col min="8" max="8" width="22.140625" style="53" customWidth="1"/>
    <col min="9" max="9" width="9.5703125" style="53" customWidth="1"/>
    <col min="10" max="10" width="37" style="53" customWidth="1"/>
    <col min="11" max="11" width="16.5703125" style="53" customWidth="1"/>
    <col min="12" max="12" width="11.42578125" style="53"/>
    <col min="13" max="13" width="33.140625" style="53" customWidth="1"/>
    <col min="14" max="14" width="13" style="54" customWidth="1"/>
    <col min="15" max="15" width="16.28515625" style="53" customWidth="1"/>
    <col min="16" max="16" width="13" style="53" customWidth="1"/>
    <col min="17" max="17" width="13.42578125" style="54" customWidth="1"/>
    <col min="18" max="18" width="0.5703125" style="54" customWidth="1"/>
    <col min="19" max="19" width="8.85546875" style="53" customWidth="1"/>
    <col min="20" max="20" width="49.28515625" style="55" customWidth="1"/>
    <col min="21" max="21" width="8.5703125" style="54" customWidth="1"/>
    <col min="22" max="22" width="18.140625" style="54" customWidth="1"/>
    <col min="23" max="23" width="15.140625" style="54" customWidth="1"/>
    <col min="24" max="24" width="12.140625" style="54" customWidth="1"/>
    <col min="25" max="25" width="11.28515625" style="54" customWidth="1"/>
    <col min="26" max="26" width="19.140625" style="54" customWidth="1"/>
    <col min="27" max="28" width="8.28515625" style="54" hidden="1" customWidth="1"/>
    <col min="29" max="29" width="21.5703125" style="54" customWidth="1"/>
    <col min="30" max="31" width="7.7109375" style="54" hidden="1" customWidth="1"/>
    <col min="32" max="33" width="20.7109375" style="53" customWidth="1"/>
    <col min="34" max="35" width="7.7109375" style="54" hidden="1" customWidth="1"/>
    <col min="36" max="38" width="7" style="53" hidden="1" customWidth="1"/>
    <col min="39" max="42" width="12.7109375" style="56" customWidth="1"/>
    <col min="43" max="43" width="26.85546875" style="53" customWidth="1"/>
    <col min="44" max="44" width="75.85546875" style="53" customWidth="1"/>
    <col min="45" max="16384" width="11.42578125" style="57"/>
  </cols>
  <sheetData>
    <row r="1" spans="3:43" ht="0.95" hidden="1" customHeight="1" x14ac:dyDescent="0.2"/>
    <row r="2" spans="3:43" ht="0.95" hidden="1" customHeight="1" x14ac:dyDescent="0.2">
      <c r="C2" s="53" t="s">
        <v>92</v>
      </c>
      <c r="F2" s="53" t="s">
        <v>59</v>
      </c>
      <c r="G2" s="53" t="s">
        <v>56</v>
      </c>
      <c r="K2" s="53" t="s">
        <v>99</v>
      </c>
      <c r="L2" s="54" t="s">
        <v>106</v>
      </c>
      <c r="N2" s="54">
        <v>1</v>
      </c>
      <c r="O2" s="54">
        <v>1</v>
      </c>
      <c r="Q2" s="54" t="s">
        <v>11</v>
      </c>
      <c r="U2" s="54" t="s">
        <v>8</v>
      </c>
      <c r="V2" s="54" t="s">
        <v>11</v>
      </c>
      <c r="Z2" s="54" t="s">
        <v>51</v>
      </c>
      <c r="AF2" s="54">
        <v>1</v>
      </c>
      <c r="AG2" s="54">
        <v>1</v>
      </c>
    </row>
    <row r="3" spans="3:43" ht="0.95" hidden="1" customHeight="1" x14ac:dyDescent="0.2">
      <c r="C3" s="53" t="s">
        <v>54</v>
      </c>
      <c r="F3" s="53" t="s">
        <v>60</v>
      </c>
      <c r="G3" s="53" t="s">
        <v>6</v>
      </c>
      <c r="K3" s="53" t="s">
        <v>101</v>
      </c>
      <c r="L3" s="54" t="s">
        <v>9</v>
      </c>
      <c r="N3" s="54">
        <v>2</v>
      </c>
      <c r="O3" s="54">
        <v>2</v>
      </c>
      <c r="Q3" s="54" t="s">
        <v>49</v>
      </c>
      <c r="U3" s="54" t="s">
        <v>10</v>
      </c>
      <c r="V3" s="54" t="s">
        <v>49</v>
      </c>
      <c r="Z3" s="54" t="s">
        <v>52</v>
      </c>
      <c r="AF3" s="54">
        <v>2</v>
      </c>
      <c r="AG3" s="54">
        <v>2</v>
      </c>
      <c r="AQ3" s="53" t="s">
        <v>590</v>
      </c>
    </row>
    <row r="4" spans="3:43" ht="0.95" hidden="1" customHeight="1" x14ac:dyDescent="0.2">
      <c r="C4" s="53" t="s">
        <v>55</v>
      </c>
      <c r="F4" s="53" t="s">
        <v>61</v>
      </c>
      <c r="G4" s="53" t="s">
        <v>57</v>
      </c>
      <c r="K4" s="53" t="s">
        <v>100</v>
      </c>
      <c r="N4" s="54">
        <v>3</v>
      </c>
      <c r="O4" s="54">
        <v>3</v>
      </c>
      <c r="U4" s="54" t="s">
        <v>50</v>
      </c>
      <c r="AF4" s="54">
        <v>3</v>
      </c>
      <c r="AG4" s="54">
        <v>3</v>
      </c>
      <c r="AQ4" s="53" t="s">
        <v>591</v>
      </c>
    </row>
    <row r="5" spans="3:43" ht="0.95" hidden="1" customHeight="1" x14ac:dyDescent="0.2">
      <c r="C5" s="53" t="s">
        <v>617</v>
      </c>
      <c r="G5" s="53" t="s">
        <v>58</v>
      </c>
      <c r="K5" s="53" t="s">
        <v>102</v>
      </c>
      <c r="N5" s="54">
        <v>4</v>
      </c>
      <c r="O5" s="54">
        <v>4</v>
      </c>
      <c r="AF5" s="54">
        <v>4</v>
      </c>
      <c r="AG5" s="54">
        <v>4</v>
      </c>
      <c r="AQ5" s="53" t="s">
        <v>592</v>
      </c>
    </row>
    <row r="6" spans="3:43" ht="0.95" hidden="1" customHeight="1" x14ac:dyDescent="0.2">
      <c r="G6" s="53" t="s">
        <v>7</v>
      </c>
      <c r="K6" s="53" t="s">
        <v>103</v>
      </c>
      <c r="N6" s="54">
        <v>5</v>
      </c>
      <c r="O6" s="54">
        <v>5</v>
      </c>
      <c r="AF6" s="54">
        <v>5</v>
      </c>
      <c r="AG6" s="54">
        <v>5</v>
      </c>
      <c r="AQ6" s="53" t="s">
        <v>593</v>
      </c>
    </row>
    <row r="7" spans="3:43" ht="0.95" hidden="1" customHeight="1" x14ac:dyDescent="0.2">
      <c r="G7" s="53" t="s">
        <v>618</v>
      </c>
      <c r="K7" s="53" t="s">
        <v>104</v>
      </c>
      <c r="N7" s="54">
        <v>6</v>
      </c>
      <c r="O7" s="54">
        <v>6</v>
      </c>
      <c r="AF7" s="54">
        <v>6</v>
      </c>
      <c r="AG7" s="54">
        <v>6</v>
      </c>
      <c r="AQ7" s="53" t="s">
        <v>627</v>
      </c>
    </row>
    <row r="8" spans="3:43" ht="0.95" hidden="1" customHeight="1" x14ac:dyDescent="0.2">
      <c r="G8" s="53" t="s">
        <v>619</v>
      </c>
      <c r="K8" s="53" t="s">
        <v>105</v>
      </c>
      <c r="N8" s="54">
        <v>7</v>
      </c>
      <c r="O8" s="54">
        <v>7</v>
      </c>
      <c r="AF8" s="54">
        <v>7</v>
      </c>
      <c r="AG8" s="54">
        <v>7</v>
      </c>
    </row>
    <row r="9" spans="3:43" ht="0.95" hidden="1" customHeight="1" x14ac:dyDescent="0.2">
      <c r="G9" s="53" t="s">
        <v>620</v>
      </c>
      <c r="N9" s="54">
        <v>8</v>
      </c>
      <c r="O9" s="54">
        <v>8</v>
      </c>
      <c r="AF9" s="54">
        <v>8</v>
      </c>
      <c r="AG9" s="54">
        <v>8</v>
      </c>
    </row>
    <row r="10" spans="3:43" ht="0.95" hidden="1" customHeight="1" x14ac:dyDescent="0.2">
      <c r="G10" s="53" t="s">
        <v>621</v>
      </c>
      <c r="N10" s="54">
        <v>9</v>
      </c>
      <c r="O10" s="54">
        <v>9</v>
      </c>
      <c r="AF10" s="54">
        <v>9</v>
      </c>
      <c r="AG10" s="54">
        <v>9</v>
      </c>
    </row>
    <row r="11" spans="3:43" ht="0.95" hidden="1" customHeight="1" x14ac:dyDescent="0.2">
      <c r="G11" s="53" t="s">
        <v>622</v>
      </c>
      <c r="N11" s="54">
        <v>10</v>
      </c>
      <c r="O11" s="54">
        <v>10</v>
      </c>
      <c r="AF11" s="54">
        <v>10</v>
      </c>
      <c r="AG11" s="54">
        <v>10</v>
      </c>
    </row>
    <row r="12" spans="3:43" ht="0.95" hidden="1" customHeight="1" x14ac:dyDescent="0.2">
      <c r="G12" s="53" t="s">
        <v>623</v>
      </c>
      <c r="O12" s="54"/>
    </row>
    <row r="13" spans="3:43" x14ac:dyDescent="0.2">
      <c r="G13" s="53" t="s">
        <v>624</v>
      </c>
      <c r="I13" s="53" t="b">
        <f>IF(Matriz_V8!AR28="","")</f>
        <v>0</v>
      </c>
      <c r="M13" s="57"/>
      <c r="O13" s="54"/>
    </row>
    <row r="14" spans="3:43" x14ac:dyDescent="0.2">
      <c r="G14" s="53" t="s">
        <v>626</v>
      </c>
      <c r="H14" s="53" t="b">
        <f>IF(Matriz_V8!J33="","")</f>
        <v>0</v>
      </c>
      <c r="M14" s="57"/>
      <c r="O14" s="54"/>
    </row>
    <row r="15" spans="3:43" x14ac:dyDescent="0.2">
      <c r="G15" s="53" t="s">
        <v>625</v>
      </c>
      <c r="M15" s="57"/>
      <c r="O15" s="54"/>
    </row>
    <row r="16" spans="3:43" x14ac:dyDescent="0.2">
      <c r="M16" s="57"/>
      <c r="O16" s="54"/>
    </row>
    <row r="17" spans="1:44" x14ac:dyDescent="0.2">
      <c r="A17" s="92">
        <v>40577</v>
      </c>
      <c r="J17" s="58" t="s">
        <v>114</v>
      </c>
      <c r="M17" s="57"/>
    </row>
    <row r="18" spans="1:44" ht="28.5" customHeight="1" x14ac:dyDescent="0.25">
      <c r="I18" s="59"/>
      <c r="L18" s="57"/>
      <c r="M18" s="57"/>
      <c r="AM18" s="60"/>
      <c r="AN18" s="60"/>
      <c r="AO18" s="60"/>
      <c r="AP18" s="60"/>
    </row>
    <row r="19" spans="1:44" ht="28.5" customHeight="1" x14ac:dyDescent="0.25">
      <c r="G19" s="61" t="s">
        <v>113</v>
      </c>
      <c r="H19" s="62"/>
      <c r="J19" s="63"/>
      <c r="K19" s="64"/>
      <c r="L19" s="65"/>
      <c r="M19" s="57"/>
      <c r="O19" s="54"/>
    </row>
    <row r="20" spans="1:44" ht="30.75" customHeight="1" x14ac:dyDescent="0.25">
      <c r="A20" s="203" t="s">
        <v>109</v>
      </c>
      <c r="B20" s="204"/>
      <c r="C20" s="27" t="str">
        <f>IF(E11&lt;&gt;" ",+'Información General'!E11,"")</f>
        <v>Administración Pública del Estado de Colima</v>
      </c>
      <c r="J20" s="211" t="str">
        <f>IF(+'Información General'!G20="","",'Información General'!G20&amp;", 
"&amp;'Información General'!C20)</f>
        <v>Lcda. Cruz Angelica Tadeo Andrade, 
Coordinador de Control Interno</v>
      </c>
      <c r="K20" s="212"/>
      <c r="L20" s="66"/>
      <c r="M20" s="57"/>
    </row>
    <row r="21" spans="1:44" ht="20.25" customHeight="1" x14ac:dyDescent="0.2">
      <c r="G21" s="63"/>
      <c r="H21" s="63"/>
      <c r="J21" s="58" t="s">
        <v>115</v>
      </c>
      <c r="L21" s="65"/>
      <c r="M21" s="57"/>
      <c r="O21" s="54"/>
    </row>
    <row r="22" spans="1:44" ht="32.25" customHeight="1" x14ac:dyDescent="0.2">
      <c r="B22" s="67" t="s">
        <v>595</v>
      </c>
      <c r="C22" s="335">
        <f>IF(E13&lt;&gt;" ",+'Información General'!E13,"")</f>
        <v>0</v>
      </c>
      <c r="D22" s="336"/>
      <c r="E22" s="336"/>
      <c r="F22" s="68"/>
      <c r="G22" s="211" t="str">
        <f>IF(+'Información General'!G18="","",'Información General'!G18&amp;", 
"&amp;'Información General'!C18)</f>
        <v>C.P. Fabiola Verduzco Aparicio, 
Titular de la Institución</v>
      </c>
      <c r="H22" s="212"/>
      <c r="J22" s="63"/>
      <c r="K22" s="69"/>
      <c r="M22" s="57"/>
    </row>
    <row r="23" spans="1:44" ht="30.75" customHeight="1" x14ac:dyDescent="0.2">
      <c r="J23" s="211" t="str">
        <f>IF(+'Información General'!G22="","",'Información General'!G22&amp;", 
"&amp;'Información General'!C22)</f>
        <v>Mtra. Xitlalli Marina Ramírez Solano, 
  Enlace de Administración de Riesgos</v>
      </c>
      <c r="K23" s="212"/>
      <c r="M23" s="57"/>
      <c r="O23" s="54"/>
    </row>
    <row r="24" spans="1:44" x14ac:dyDescent="0.2">
      <c r="M24" s="57"/>
    </row>
    <row r="25" spans="1:44" s="70" customFormat="1" ht="46.5" customHeight="1" x14ac:dyDescent="0.25">
      <c r="A25" s="93" t="s">
        <v>46</v>
      </c>
      <c r="B25" s="94"/>
      <c r="C25" s="94"/>
      <c r="D25" s="94"/>
      <c r="E25" s="94"/>
      <c r="F25" s="94"/>
      <c r="G25" s="94"/>
      <c r="H25" s="94"/>
      <c r="I25" s="94"/>
      <c r="J25" s="94"/>
      <c r="K25" s="94"/>
      <c r="L25" s="94"/>
      <c r="M25" s="94"/>
      <c r="N25" s="94"/>
      <c r="O25" s="94"/>
      <c r="P25" s="94"/>
      <c r="Q25" s="348" t="s">
        <v>47</v>
      </c>
      <c r="R25" s="349"/>
      <c r="S25" s="349"/>
      <c r="T25" s="349"/>
      <c r="U25" s="349"/>
      <c r="V25" s="349"/>
      <c r="W25" s="349"/>
      <c r="X25" s="349"/>
      <c r="Y25" s="349"/>
      <c r="Z25" s="349"/>
      <c r="AA25" s="349"/>
      <c r="AB25" s="349"/>
      <c r="AC25" s="350"/>
      <c r="AD25" s="95"/>
      <c r="AE25" s="95"/>
      <c r="AF25" s="258" t="s">
        <v>594</v>
      </c>
      <c r="AG25" s="258"/>
      <c r="AH25" s="95"/>
      <c r="AI25" s="95"/>
      <c r="AJ25" s="96"/>
      <c r="AK25" s="96"/>
      <c r="AL25" s="96"/>
      <c r="AM25" s="345" t="str">
        <f>+"IV. MAPA 
DE RIESGOS    "&amp;'Información General'!D15</f>
        <v>IV. MAPA 
DE RIESGOS    2025</v>
      </c>
      <c r="AN25" s="346"/>
      <c r="AO25" s="346"/>
      <c r="AP25" s="347"/>
      <c r="AQ25" s="259" t="s">
        <v>48</v>
      </c>
      <c r="AR25" s="260"/>
    </row>
    <row r="26" spans="1:44" s="71" customFormat="1" ht="35.25" customHeight="1" x14ac:dyDescent="0.25">
      <c r="A26" s="268" t="s">
        <v>43</v>
      </c>
      <c r="B26" s="240" t="s">
        <v>42</v>
      </c>
      <c r="C26" s="240" t="s">
        <v>93</v>
      </c>
      <c r="D26" s="240"/>
      <c r="E26" s="240" t="s">
        <v>586</v>
      </c>
      <c r="F26" s="240" t="s">
        <v>97</v>
      </c>
      <c r="G26" s="270" t="s">
        <v>44</v>
      </c>
      <c r="H26" s="270"/>
      <c r="I26" s="98" t="s">
        <v>587</v>
      </c>
      <c r="J26" s="99"/>
      <c r="K26" s="99"/>
      <c r="L26" s="99"/>
      <c r="M26" s="240" t="s">
        <v>45</v>
      </c>
      <c r="N26" s="240" t="s">
        <v>40</v>
      </c>
      <c r="O26" s="240"/>
      <c r="P26" s="240"/>
      <c r="Q26" s="240" t="s">
        <v>12</v>
      </c>
      <c r="R26" s="97">
        <f>SUM(R28:R52)</f>
        <v>3</v>
      </c>
      <c r="S26" s="100" t="s">
        <v>588</v>
      </c>
      <c r="T26" s="101"/>
      <c r="U26" s="101"/>
      <c r="V26" s="102" t="s">
        <v>107</v>
      </c>
      <c r="W26" s="102"/>
      <c r="X26" s="102"/>
      <c r="Y26" s="102"/>
      <c r="Z26" s="102"/>
      <c r="AA26" s="97"/>
      <c r="AB26" s="97"/>
      <c r="AC26" s="213" t="s">
        <v>583</v>
      </c>
      <c r="AD26" s="103"/>
      <c r="AE26" s="103"/>
      <c r="AF26" s="240" t="s">
        <v>41</v>
      </c>
      <c r="AG26" s="240"/>
      <c r="AH26" s="103"/>
      <c r="AI26" s="103"/>
      <c r="AJ26" s="97"/>
      <c r="AK26" s="97"/>
      <c r="AL26" s="97"/>
      <c r="AM26" s="249" t="s">
        <v>63</v>
      </c>
      <c r="AN26" s="250"/>
      <c r="AO26" s="250"/>
      <c r="AP26" s="250"/>
      <c r="AQ26" s="240" t="s">
        <v>584</v>
      </c>
      <c r="AR26" s="247" t="s">
        <v>108</v>
      </c>
    </row>
    <row r="27" spans="1:44" s="72" customFormat="1" ht="63" customHeight="1" x14ac:dyDescent="0.2">
      <c r="A27" s="269"/>
      <c r="B27" s="246"/>
      <c r="C27" s="104" t="s">
        <v>70</v>
      </c>
      <c r="D27" s="104" t="s">
        <v>69</v>
      </c>
      <c r="E27" s="246"/>
      <c r="F27" s="246"/>
      <c r="G27" s="105" t="s">
        <v>70</v>
      </c>
      <c r="H27" s="104" t="s">
        <v>62</v>
      </c>
      <c r="I27" s="104" t="s">
        <v>14</v>
      </c>
      <c r="J27" s="104" t="s">
        <v>69</v>
      </c>
      <c r="K27" s="104" t="s">
        <v>98</v>
      </c>
      <c r="L27" s="104" t="s">
        <v>53</v>
      </c>
      <c r="M27" s="246"/>
      <c r="N27" s="104" t="s">
        <v>94</v>
      </c>
      <c r="O27" s="104" t="s">
        <v>95</v>
      </c>
      <c r="P27" s="104" t="s">
        <v>13</v>
      </c>
      <c r="Q27" s="246"/>
      <c r="R27" s="104">
        <f>COUNTIF(R28:R52,1)</f>
        <v>3</v>
      </c>
      <c r="S27" s="106" t="s">
        <v>585</v>
      </c>
      <c r="T27" s="106" t="s">
        <v>69</v>
      </c>
      <c r="U27" s="106" t="s">
        <v>53</v>
      </c>
      <c r="V27" s="107" t="s">
        <v>2</v>
      </c>
      <c r="W27" s="107" t="s">
        <v>3</v>
      </c>
      <c r="X27" s="107" t="s">
        <v>5</v>
      </c>
      <c r="Y27" s="107" t="s">
        <v>4</v>
      </c>
      <c r="Z27" s="104" t="s">
        <v>582</v>
      </c>
      <c r="AA27" s="104">
        <f>SUM(AA28:AA52)</f>
        <v>3</v>
      </c>
      <c r="AB27" s="104"/>
      <c r="AC27" s="214"/>
      <c r="AD27" s="108"/>
      <c r="AE27" s="108"/>
      <c r="AF27" s="104" t="s">
        <v>589</v>
      </c>
      <c r="AG27" s="104" t="s">
        <v>68</v>
      </c>
      <c r="AH27" s="108"/>
      <c r="AI27" s="108"/>
      <c r="AJ27" s="109"/>
      <c r="AK27" s="109"/>
      <c r="AL27" s="109"/>
      <c r="AM27" s="110" t="s">
        <v>64</v>
      </c>
      <c r="AN27" s="111" t="s">
        <v>65</v>
      </c>
      <c r="AO27" s="112" t="s">
        <v>66</v>
      </c>
      <c r="AP27" s="113" t="s">
        <v>67</v>
      </c>
      <c r="AQ27" s="246"/>
      <c r="AR27" s="248"/>
    </row>
    <row r="28" spans="1:44" s="75" customFormat="1" ht="71.25" customHeight="1" x14ac:dyDescent="0.25">
      <c r="A28" s="277" t="str">
        <f>IF(E28&lt;&gt;"",'Información General'!$D$15&amp;"_"&amp;+$A$1+1,"")</f>
        <v>2025_1</v>
      </c>
      <c r="B28" s="286" t="s">
        <v>2130</v>
      </c>
      <c r="C28" s="221" t="s">
        <v>617</v>
      </c>
      <c r="D28" s="221" t="s">
        <v>2306</v>
      </c>
      <c r="E28" s="218" t="s">
        <v>2371</v>
      </c>
      <c r="F28" s="221" t="s">
        <v>60</v>
      </c>
      <c r="G28" s="224" t="s">
        <v>57</v>
      </c>
      <c r="H28" s="242"/>
      <c r="I28" s="245">
        <v>1.1000000000000001</v>
      </c>
      <c r="J28" s="182" t="s">
        <v>2372</v>
      </c>
      <c r="K28" s="229" t="s">
        <v>100</v>
      </c>
      <c r="L28" s="232" t="s">
        <v>106</v>
      </c>
      <c r="M28" s="227" t="s">
        <v>2307</v>
      </c>
      <c r="N28" s="189">
        <v>8</v>
      </c>
      <c r="O28" s="189">
        <v>8</v>
      </c>
      <c r="P28" s="192" t="str">
        <f>IF(AND(N28&lt;&gt;"",O28&lt;&gt;""),IF(AND(N28&gt;5,O28&gt;5),"I",IF(AND(N28&lt;=5,O28&gt;5),"II",IF(AND(N28&gt;5,O28&lt;=5),"IV",IF(AND(N28&lt;=5,O28&lt;=5),"III")))),"")</f>
        <v>I</v>
      </c>
      <c r="Q28" s="232" t="s">
        <v>11</v>
      </c>
      <c r="R28" s="310">
        <f>IF(Q28="SI",1,IF(Q28="NO",3,0))</f>
        <v>1</v>
      </c>
      <c r="S28" s="28" t="s">
        <v>15</v>
      </c>
      <c r="T28" s="73" t="s">
        <v>2131</v>
      </c>
      <c r="U28" s="74" t="s">
        <v>8</v>
      </c>
      <c r="V28" s="74" t="s">
        <v>11</v>
      </c>
      <c r="W28" s="74" t="s">
        <v>11</v>
      </c>
      <c r="X28" s="74" t="s">
        <v>11</v>
      </c>
      <c r="Y28" s="74" t="s">
        <v>11</v>
      </c>
      <c r="Z28" s="31" t="str">
        <f t="shared" ref="Z28:Z92" si="0">IF($T28&lt;&gt;"",IF(AND(V28="SI",W28="SI",X28="SI",Y28="SI"),"Suficiente",IF(OR(V28="NO",W28="NO",X28="NO",Y28="NO"),"Deficiente",IF(OR(V28="",W28="",X28="",Y28=""),"Falta Valorar el Control",""))),"")</f>
        <v>Suficiente</v>
      </c>
      <c r="AA28" s="81">
        <f t="shared" ref="AA28:AA92" si="1">IF(Z28="Suficiente",1,0)</f>
        <v>1</v>
      </c>
      <c r="AB28" s="80">
        <f t="shared" ref="AB28:AB53" si="2">IF(Z28="Deficiente",1,0)</f>
        <v>0</v>
      </c>
      <c r="AC28" s="307" t="str">
        <f>IF(SUM(R28:R52)&gt;=1,IF((SUM(R28:R52)/COUNTA(Q28:Q52))=1,IF(SUM(AA28:AA52)&gt;=1,IF(SUM(AA28:AA52)/(SUM(AA28:AA52)+SUM(AB28:AB52))=100%,"SI","NO"),"NO"),"NO"),"")</f>
        <v>NO</v>
      </c>
      <c r="AD28" s="241" t="str">
        <f>IF($N28=1,"b","")</f>
        <v/>
      </c>
      <c r="AE28" s="241" t="str">
        <f>IF($O28=1,"b","")</f>
        <v/>
      </c>
      <c r="AF28" s="189">
        <v>8</v>
      </c>
      <c r="AG28" s="189">
        <v>8</v>
      </c>
      <c r="AH28" s="202">
        <f>IF(OR($AD28="b",$AE28="b"),2,0)</f>
        <v>0</v>
      </c>
      <c r="AI28" s="202">
        <f>IF(AND($N28=1,$AF28=1,$O28=1,$AG28=1),1,0)</f>
        <v>0</v>
      </c>
      <c r="AJ28" s="186">
        <f>IF(AF28&lt;&gt;"",IF(AI28=1,1,IF(OR($AF28&gt;$N28,AND($AC28="SI",$AF28=$N28),AND($AC28="NO",$AF28&lt;&gt;$N28)),0,1)),0)</f>
        <v>1</v>
      </c>
      <c r="AK28" s="186">
        <f>IF(AG28&lt;&gt;"",IF(AI28=1,1,IF(OR(AG28&gt;O28,AND(AC28="SI",AG28=O28),AND(AC28="NO",AG28&lt;&gt;O28)),0,1)),0)</f>
        <v>1</v>
      </c>
      <c r="AL28" s="186">
        <f>IF(AC28&lt;&gt;"",(+AI28+AJ28+AK28),0)</f>
        <v>2</v>
      </c>
      <c r="AM28" s="251" t="str">
        <f>IF($AL28&gt;=2,IF(AND($AF28="",$AG28=""),"",IF(AND($AF28&gt;5,$AG28&gt;5),"I","")),"")</f>
        <v>I</v>
      </c>
      <c r="AN28" s="251" t="str">
        <f>IF($AL28&gt;=2,IF(AND($AF28="",$AG28=""),"",IF(AND($AF28&lt;6,$AG28&gt;5),"II","")),"")</f>
        <v/>
      </c>
      <c r="AO28" s="251" t="str">
        <f>IF($AL28&gt;=2,IF(AND($AF28="",$AG28=""),"",IF(AND($AF28&lt;6,$AG28&lt;6),"III","")),"")</f>
        <v/>
      </c>
      <c r="AP28" s="251" t="str">
        <f>IF($AL28&gt;=2,IF(AND($AF28="",$AG28=""),"",IF(AND($AF28&gt;5,$AG28&lt;6),"IV","")),"")</f>
        <v/>
      </c>
      <c r="AQ28" s="261" t="s">
        <v>590</v>
      </c>
      <c r="AR28" s="254" t="s">
        <v>2380</v>
      </c>
    </row>
    <row r="29" spans="1:44" s="75" customFormat="1" ht="30" customHeight="1" x14ac:dyDescent="0.25">
      <c r="A29" s="278"/>
      <c r="B29" s="287"/>
      <c r="C29" s="222"/>
      <c r="D29" s="222"/>
      <c r="E29" s="219"/>
      <c r="F29" s="222"/>
      <c r="G29" s="225"/>
      <c r="H29" s="197"/>
      <c r="I29" s="243"/>
      <c r="J29" s="182"/>
      <c r="K29" s="230"/>
      <c r="L29" s="180"/>
      <c r="M29" s="182"/>
      <c r="N29" s="190"/>
      <c r="O29" s="190"/>
      <c r="P29" s="193"/>
      <c r="Q29" s="180"/>
      <c r="R29" s="257"/>
      <c r="S29" s="30" t="s">
        <v>16</v>
      </c>
      <c r="T29" s="76" t="s">
        <v>2375</v>
      </c>
      <c r="U29" s="74" t="s">
        <v>8</v>
      </c>
      <c r="V29" s="77" t="s">
        <v>11</v>
      </c>
      <c r="W29" s="77" t="s">
        <v>11</v>
      </c>
      <c r="X29" s="77" t="s">
        <v>11</v>
      </c>
      <c r="Y29" s="77" t="s">
        <v>11</v>
      </c>
      <c r="Z29" s="31" t="str">
        <f t="shared" si="0"/>
        <v>Suficiente</v>
      </c>
      <c r="AA29" s="81">
        <f t="shared" si="1"/>
        <v>1</v>
      </c>
      <c r="AB29" s="81">
        <f t="shared" si="2"/>
        <v>0</v>
      </c>
      <c r="AC29" s="343"/>
      <c r="AD29" s="238"/>
      <c r="AE29" s="238"/>
      <c r="AF29" s="190"/>
      <c r="AG29" s="190"/>
      <c r="AH29" s="200"/>
      <c r="AI29" s="200"/>
      <c r="AJ29" s="187"/>
      <c r="AK29" s="187"/>
      <c r="AL29" s="187"/>
      <c r="AM29" s="252"/>
      <c r="AN29" s="252"/>
      <c r="AO29" s="252"/>
      <c r="AP29" s="252"/>
      <c r="AQ29" s="262"/>
      <c r="AR29" s="209"/>
    </row>
    <row r="30" spans="1:44" s="75" customFormat="1" ht="17.100000000000001" customHeight="1" x14ac:dyDescent="0.25">
      <c r="A30" s="278"/>
      <c r="B30" s="287"/>
      <c r="C30" s="222"/>
      <c r="D30" s="222"/>
      <c r="E30" s="219"/>
      <c r="F30" s="222"/>
      <c r="G30" s="225"/>
      <c r="H30" s="197"/>
      <c r="I30" s="243"/>
      <c r="J30" s="182"/>
      <c r="K30" s="230"/>
      <c r="L30" s="180"/>
      <c r="M30" s="182"/>
      <c r="N30" s="190"/>
      <c r="O30" s="190"/>
      <c r="P30" s="193"/>
      <c r="Q30" s="180"/>
      <c r="R30" s="257"/>
      <c r="S30" s="30" t="s">
        <v>17</v>
      </c>
      <c r="T30" s="76" t="s">
        <v>2376</v>
      </c>
      <c r="U30" s="74" t="s">
        <v>8</v>
      </c>
      <c r="V30" s="77" t="s">
        <v>49</v>
      </c>
      <c r="W30" s="77" t="s">
        <v>49</v>
      </c>
      <c r="X30" s="77" t="s">
        <v>11</v>
      </c>
      <c r="Y30" s="77" t="s">
        <v>11</v>
      </c>
      <c r="Z30" s="31" t="str">
        <f t="shared" si="0"/>
        <v>Deficiente</v>
      </c>
      <c r="AA30" s="81">
        <f t="shared" si="1"/>
        <v>0</v>
      </c>
      <c r="AB30" s="81">
        <f t="shared" si="2"/>
        <v>1</v>
      </c>
      <c r="AC30" s="343"/>
      <c r="AD30" s="238"/>
      <c r="AE30" s="238"/>
      <c r="AF30" s="190"/>
      <c r="AG30" s="190"/>
      <c r="AH30" s="200"/>
      <c r="AI30" s="200"/>
      <c r="AJ30" s="187"/>
      <c r="AK30" s="187"/>
      <c r="AL30" s="187"/>
      <c r="AM30" s="252"/>
      <c r="AN30" s="252"/>
      <c r="AO30" s="252"/>
      <c r="AP30" s="252"/>
      <c r="AQ30" s="262"/>
      <c r="AR30" s="209"/>
    </row>
    <row r="31" spans="1:44" s="75" customFormat="1" ht="17.100000000000001" customHeight="1" x14ac:dyDescent="0.25">
      <c r="A31" s="278"/>
      <c r="B31" s="287"/>
      <c r="C31" s="222"/>
      <c r="D31" s="222"/>
      <c r="E31" s="219"/>
      <c r="F31" s="222"/>
      <c r="G31" s="225"/>
      <c r="H31" s="197"/>
      <c r="I31" s="243"/>
      <c r="J31" s="182"/>
      <c r="K31" s="230"/>
      <c r="L31" s="180"/>
      <c r="M31" s="182"/>
      <c r="N31" s="190"/>
      <c r="O31" s="190"/>
      <c r="P31" s="193"/>
      <c r="Q31" s="180"/>
      <c r="R31" s="257"/>
      <c r="S31" s="30" t="s">
        <v>18</v>
      </c>
      <c r="T31" s="76"/>
      <c r="U31" s="77"/>
      <c r="V31" s="77"/>
      <c r="W31" s="77"/>
      <c r="X31" s="77"/>
      <c r="Y31" s="77"/>
      <c r="Z31" s="31" t="str">
        <f t="shared" si="0"/>
        <v/>
      </c>
      <c r="AA31" s="81">
        <f t="shared" si="1"/>
        <v>0</v>
      </c>
      <c r="AB31" s="81">
        <f t="shared" si="2"/>
        <v>0</v>
      </c>
      <c r="AC31" s="343"/>
      <c r="AD31" s="238"/>
      <c r="AE31" s="238"/>
      <c r="AF31" s="190"/>
      <c r="AG31" s="190"/>
      <c r="AH31" s="200"/>
      <c r="AI31" s="200"/>
      <c r="AJ31" s="187"/>
      <c r="AK31" s="187"/>
      <c r="AL31" s="187"/>
      <c r="AM31" s="252"/>
      <c r="AN31" s="252"/>
      <c r="AO31" s="252"/>
      <c r="AP31" s="252"/>
      <c r="AQ31" s="262"/>
      <c r="AR31" s="209"/>
    </row>
    <row r="32" spans="1:44" s="75" customFormat="1" ht="17.100000000000001" customHeight="1" x14ac:dyDescent="0.25">
      <c r="A32" s="278"/>
      <c r="B32" s="287"/>
      <c r="C32" s="222"/>
      <c r="D32" s="222"/>
      <c r="E32" s="219"/>
      <c r="F32" s="222"/>
      <c r="G32" s="225"/>
      <c r="H32" s="197"/>
      <c r="I32" s="243"/>
      <c r="J32" s="182"/>
      <c r="K32" s="231"/>
      <c r="L32" s="180"/>
      <c r="M32" s="182"/>
      <c r="N32" s="190"/>
      <c r="O32" s="190"/>
      <c r="P32" s="193"/>
      <c r="Q32" s="180"/>
      <c r="R32" s="257"/>
      <c r="S32" s="30" t="s">
        <v>19</v>
      </c>
      <c r="T32" s="76"/>
      <c r="U32" s="77"/>
      <c r="V32" s="77"/>
      <c r="W32" s="77"/>
      <c r="X32" s="77"/>
      <c r="Y32" s="77"/>
      <c r="Z32" s="31" t="str">
        <f t="shared" si="0"/>
        <v/>
      </c>
      <c r="AA32" s="81">
        <f t="shared" si="1"/>
        <v>0</v>
      </c>
      <c r="AB32" s="81">
        <f t="shared" si="2"/>
        <v>0</v>
      </c>
      <c r="AC32" s="343"/>
      <c r="AD32" s="238"/>
      <c r="AE32" s="238"/>
      <c r="AF32" s="190"/>
      <c r="AG32" s="190"/>
      <c r="AH32" s="200"/>
      <c r="AI32" s="200"/>
      <c r="AJ32" s="187"/>
      <c r="AK32" s="187"/>
      <c r="AL32" s="187"/>
      <c r="AM32" s="252"/>
      <c r="AN32" s="252"/>
      <c r="AO32" s="252"/>
      <c r="AP32" s="252"/>
      <c r="AQ32" s="262"/>
      <c r="AR32" s="209"/>
    </row>
    <row r="33" spans="1:44" s="75" customFormat="1" ht="29.25" customHeight="1" x14ac:dyDescent="0.25">
      <c r="A33" s="278"/>
      <c r="B33" s="287"/>
      <c r="C33" s="222"/>
      <c r="D33" s="222"/>
      <c r="E33" s="219"/>
      <c r="F33" s="222"/>
      <c r="G33" s="225"/>
      <c r="H33" s="197"/>
      <c r="I33" s="243">
        <v>1.2</v>
      </c>
      <c r="J33" s="182" t="s">
        <v>2373</v>
      </c>
      <c r="K33" s="180" t="s">
        <v>99</v>
      </c>
      <c r="L33" s="180" t="s">
        <v>106</v>
      </c>
      <c r="M33" s="182"/>
      <c r="N33" s="190"/>
      <c r="O33" s="190"/>
      <c r="P33" s="193"/>
      <c r="Q33" s="180" t="s">
        <v>11</v>
      </c>
      <c r="R33" s="256">
        <f>IF(Q33="SI",1,IF(Q33="NO",3,0))</f>
        <v>1</v>
      </c>
      <c r="S33" s="30" t="s">
        <v>20</v>
      </c>
      <c r="T33" s="76" t="s">
        <v>2377</v>
      </c>
      <c r="U33" s="74" t="s">
        <v>8</v>
      </c>
      <c r="V33" s="77" t="s">
        <v>49</v>
      </c>
      <c r="W33" s="77" t="s">
        <v>49</v>
      </c>
      <c r="X33" s="77" t="s">
        <v>11</v>
      </c>
      <c r="Y33" s="77" t="s">
        <v>11</v>
      </c>
      <c r="Z33" s="31" t="str">
        <f t="shared" si="0"/>
        <v>Deficiente</v>
      </c>
      <c r="AA33" s="81">
        <f t="shared" si="1"/>
        <v>0</v>
      </c>
      <c r="AB33" s="81">
        <f t="shared" si="2"/>
        <v>1</v>
      </c>
      <c r="AC33" s="343"/>
      <c r="AD33" s="238"/>
      <c r="AE33" s="238"/>
      <c r="AF33" s="190"/>
      <c r="AG33" s="190"/>
      <c r="AH33" s="200"/>
      <c r="AI33" s="200"/>
      <c r="AJ33" s="187"/>
      <c r="AK33" s="187"/>
      <c r="AL33" s="187"/>
      <c r="AM33" s="252"/>
      <c r="AN33" s="252"/>
      <c r="AO33" s="252"/>
      <c r="AP33" s="252"/>
      <c r="AQ33" s="262"/>
      <c r="AR33" s="255" t="s">
        <v>2381</v>
      </c>
    </row>
    <row r="34" spans="1:44" s="75" customFormat="1" ht="16.5" customHeight="1" x14ac:dyDescent="0.25">
      <c r="A34" s="278"/>
      <c r="B34" s="287"/>
      <c r="C34" s="222"/>
      <c r="D34" s="222"/>
      <c r="E34" s="219"/>
      <c r="F34" s="222"/>
      <c r="G34" s="225"/>
      <c r="H34" s="197"/>
      <c r="I34" s="243"/>
      <c r="J34" s="182"/>
      <c r="K34" s="180"/>
      <c r="L34" s="180"/>
      <c r="M34" s="182"/>
      <c r="N34" s="190"/>
      <c r="O34" s="190"/>
      <c r="P34" s="193"/>
      <c r="Q34" s="180"/>
      <c r="R34" s="257"/>
      <c r="S34" s="30" t="s">
        <v>21</v>
      </c>
      <c r="T34" s="76"/>
      <c r="U34" s="77"/>
      <c r="V34" s="77"/>
      <c r="W34" s="77"/>
      <c r="X34" s="77"/>
      <c r="Y34" s="77"/>
      <c r="Z34" s="31" t="str">
        <f t="shared" si="0"/>
        <v/>
      </c>
      <c r="AA34" s="81">
        <f t="shared" si="1"/>
        <v>0</v>
      </c>
      <c r="AB34" s="81">
        <f t="shared" si="2"/>
        <v>0</v>
      </c>
      <c r="AC34" s="343"/>
      <c r="AD34" s="238"/>
      <c r="AE34" s="238"/>
      <c r="AF34" s="190"/>
      <c r="AG34" s="190"/>
      <c r="AH34" s="200"/>
      <c r="AI34" s="200"/>
      <c r="AJ34" s="187"/>
      <c r="AK34" s="187"/>
      <c r="AL34" s="187"/>
      <c r="AM34" s="252"/>
      <c r="AN34" s="252"/>
      <c r="AO34" s="252"/>
      <c r="AP34" s="252"/>
      <c r="AQ34" s="262"/>
      <c r="AR34" s="209"/>
    </row>
    <row r="35" spans="1:44" s="75" customFormat="1" ht="17.100000000000001" customHeight="1" x14ac:dyDescent="0.25">
      <c r="A35" s="278"/>
      <c r="B35" s="287"/>
      <c r="C35" s="222"/>
      <c r="D35" s="222"/>
      <c r="E35" s="219"/>
      <c r="F35" s="222"/>
      <c r="G35" s="225"/>
      <c r="H35" s="197"/>
      <c r="I35" s="243"/>
      <c r="J35" s="182"/>
      <c r="K35" s="180"/>
      <c r="L35" s="180"/>
      <c r="M35" s="182"/>
      <c r="N35" s="190"/>
      <c r="O35" s="190"/>
      <c r="P35" s="193"/>
      <c r="Q35" s="180"/>
      <c r="R35" s="257"/>
      <c r="S35" s="30" t="s">
        <v>22</v>
      </c>
      <c r="T35" s="76"/>
      <c r="U35" s="77"/>
      <c r="V35" s="77"/>
      <c r="W35" s="77"/>
      <c r="X35" s="77"/>
      <c r="Y35" s="77"/>
      <c r="Z35" s="31" t="str">
        <f t="shared" si="0"/>
        <v/>
      </c>
      <c r="AA35" s="81">
        <f t="shared" si="1"/>
        <v>0</v>
      </c>
      <c r="AB35" s="81">
        <f t="shared" si="2"/>
        <v>0</v>
      </c>
      <c r="AC35" s="343"/>
      <c r="AD35" s="238"/>
      <c r="AE35" s="238"/>
      <c r="AF35" s="190"/>
      <c r="AG35" s="190"/>
      <c r="AH35" s="200"/>
      <c r="AI35" s="200"/>
      <c r="AJ35" s="187"/>
      <c r="AK35" s="187"/>
      <c r="AL35" s="187"/>
      <c r="AM35" s="252"/>
      <c r="AN35" s="252"/>
      <c r="AO35" s="252"/>
      <c r="AP35" s="252"/>
      <c r="AQ35" s="262"/>
      <c r="AR35" s="209"/>
    </row>
    <row r="36" spans="1:44" s="75" customFormat="1" ht="17.100000000000001" customHeight="1" x14ac:dyDescent="0.25">
      <c r="A36" s="278"/>
      <c r="B36" s="287"/>
      <c r="C36" s="222"/>
      <c r="D36" s="222"/>
      <c r="E36" s="219"/>
      <c r="F36" s="222"/>
      <c r="G36" s="225"/>
      <c r="H36" s="197"/>
      <c r="I36" s="243"/>
      <c r="J36" s="182"/>
      <c r="K36" s="180"/>
      <c r="L36" s="180"/>
      <c r="M36" s="182"/>
      <c r="N36" s="190"/>
      <c r="O36" s="190"/>
      <c r="P36" s="193"/>
      <c r="Q36" s="180"/>
      <c r="R36" s="257"/>
      <c r="S36" s="30" t="s">
        <v>23</v>
      </c>
      <c r="T36" s="76"/>
      <c r="U36" s="77"/>
      <c r="V36" s="77"/>
      <c r="W36" s="77"/>
      <c r="X36" s="77"/>
      <c r="Y36" s="77"/>
      <c r="Z36" s="31" t="str">
        <f t="shared" si="0"/>
        <v/>
      </c>
      <c r="AA36" s="81">
        <f t="shared" si="1"/>
        <v>0</v>
      </c>
      <c r="AB36" s="81">
        <f t="shared" si="2"/>
        <v>0</v>
      </c>
      <c r="AC36" s="343"/>
      <c r="AD36" s="238"/>
      <c r="AE36" s="238"/>
      <c r="AF36" s="190"/>
      <c r="AG36" s="190"/>
      <c r="AH36" s="200"/>
      <c r="AI36" s="200"/>
      <c r="AJ36" s="187"/>
      <c r="AK36" s="187"/>
      <c r="AL36" s="187"/>
      <c r="AM36" s="252"/>
      <c r="AN36" s="252"/>
      <c r="AO36" s="252"/>
      <c r="AP36" s="252"/>
      <c r="AQ36" s="262"/>
      <c r="AR36" s="209"/>
    </row>
    <row r="37" spans="1:44" s="75" customFormat="1" ht="17.100000000000001" customHeight="1" x14ac:dyDescent="0.25">
      <c r="A37" s="278"/>
      <c r="B37" s="287"/>
      <c r="C37" s="222"/>
      <c r="D37" s="222"/>
      <c r="E37" s="219"/>
      <c r="F37" s="222"/>
      <c r="G37" s="225"/>
      <c r="H37" s="197"/>
      <c r="I37" s="243"/>
      <c r="J37" s="182"/>
      <c r="K37" s="180"/>
      <c r="L37" s="180"/>
      <c r="M37" s="182"/>
      <c r="N37" s="190"/>
      <c r="O37" s="190"/>
      <c r="P37" s="193"/>
      <c r="Q37" s="180"/>
      <c r="R37" s="257"/>
      <c r="S37" s="30" t="s">
        <v>24</v>
      </c>
      <c r="T37" s="76"/>
      <c r="U37" s="77"/>
      <c r="V37" s="77"/>
      <c r="W37" s="77"/>
      <c r="X37" s="77"/>
      <c r="Y37" s="77"/>
      <c r="Z37" s="31" t="str">
        <f t="shared" si="0"/>
        <v/>
      </c>
      <c r="AA37" s="81">
        <f t="shared" si="1"/>
        <v>0</v>
      </c>
      <c r="AB37" s="81">
        <f t="shared" si="2"/>
        <v>0</v>
      </c>
      <c r="AC37" s="343"/>
      <c r="AD37" s="238"/>
      <c r="AE37" s="238"/>
      <c r="AF37" s="190"/>
      <c r="AG37" s="190"/>
      <c r="AH37" s="200"/>
      <c r="AI37" s="200"/>
      <c r="AJ37" s="187"/>
      <c r="AK37" s="187"/>
      <c r="AL37" s="187"/>
      <c r="AM37" s="252"/>
      <c r="AN37" s="252"/>
      <c r="AO37" s="252"/>
      <c r="AP37" s="252"/>
      <c r="AQ37" s="262"/>
      <c r="AR37" s="209"/>
    </row>
    <row r="38" spans="1:44" s="75" customFormat="1" ht="39.75" customHeight="1" x14ac:dyDescent="0.25">
      <c r="A38" s="278"/>
      <c r="B38" s="287"/>
      <c r="C38" s="222"/>
      <c r="D38" s="222"/>
      <c r="E38" s="219"/>
      <c r="F38" s="222"/>
      <c r="G38" s="225"/>
      <c r="H38" s="197"/>
      <c r="I38" s="243">
        <v>1.3</v>
      </c>
      <c r="J38" s="182" t="s">
        <v>2374</v>
      </c>
      <c r="K38" s="180" t="s">
        <v>99</v>
      </c>
      <c r="L38" s="180" t="s">
        <v>106</v>
      </c>
      <c r="M38" s="182"/>
      <c r="N38" s="190"/>
      <c r="O38" s="190"/>
      <c r="P38" s="193"/>
      <c r="Q38" s="180" t="s">
        <v>11</v>
      </c>
      <c r="R38" s="256">
        <f>IF(Q38="SI",1,IF(Q38="NO",3,0))</f>
        <v>1</v>
      </c>
      <c r="S38" s="30" t="s">
        <v>25</v>
      </c>
      <c r="T38" s="76" t="s">
        <v>2378</v>
      </c>
      <c r="U38" s="74" t="s">
        <v>8</v>
      </c>
      <c r="V38" s="77" t="s">
        <v>11</v>
      </c>
      <c r="W38" s="77" t="s">
        <v>11</v>
      </c>
      <c r="X38" s="77" t="s">
        <v>11</v>
      </c>
      <c r="Y38" s="77" t="s">
        <v>11</v>
      </c>
      <c r="Z38" s="31" t="str">
        <f t="shared" si="0"/>
        <v>Suficiente</v>
      </c>
      <c r="AA38" s="81">
        <f t="shared" si="1"/>
        <v>1</v>
      </c>
      <c r="AB38" s="81">
        <f t="shared" si="2"/>
        <v>0</v>
      </c>
      <c r="AC38" s="343"/>
      <c r="AD38" s="238"/>
      <c r="AE38" s="238"/>
      <c r="AF38" s="190"/>
      <c r="AG38" s="190"/>
      <c r="AH38" s="200"/>
      <c r="AI38" s="200"/>
      <c r="AJ38" s="187"/>
      <c r="AK38" s="187"/>
      <c r="AL38" s="187"/>
      <c r="AM38" s="252"/>
      <c r="AN38" s="252"/>
      <c r="AO38" s="252"/>
      <c r="AP38" s="252"/>
      <c r="AQ38" s="262"/>
      <c r="AR38" s="255" t="s">
        <v>2382</v>
      </c>
    </row>
    <row r="39" spans="1:44" s="75" customFormat="1" ht="17.25" customHeight="1" x14ac:dyDescent="0.25">
      <c r="A39" s="278"/>
      <c r="B39" s="287"/>
      <c r="C39" s="222"/>
      <c r="D39" s="222"/>
      <c r="E39" s="219"/>
      <c r="F39" s="222"/>
      <c r="G39" s="225"/>
      <c r="H39" s="197"/>
      <c r="I39" s="243"/>
      <c r="J39" s="182"/>
      <c r="K39" s="180"/>
      <c r="L39" s="180"/>
      <c r="M39" s="182"/>
      <c r="N39" s="190"/>
      <c r="O39" s="190"/>
      <c r="P39" s="193"/>
      <c r="Q39" s="180"/>
      <c r="R39" s="257"/>
      <c r="S39" s="30" t="s">
        <v>26</v>
      </c>
      <c r="T39" s="76" t="s">
        <v>2379</v>
      </c>
      <c r="U39" s="74" t="s">
        <v>8</v>
      </c>
      <c r="V39" s="77" t="s">
        <v>49</v>
      </c>
      <c r="W39" s="77" t="s">
        <v>49</v>
      </c>
      <c r="X39" s="77" t="s">
        <v>11</v>
      </c>
      <c r="Y39" s="77" t="s">
        <v>11</v>
      </c>
      <c r="Z39" s="31" t="str">
        <f t="shared" si="0"/>
        <v>Deficiente</v>
      </c>
      <c r="AA39" s="81">
        <f t="shared" si="1"/>
        <v>0</v>
      </c>
      <c r="AB39" s="81">
        <f t="shared" si="2"/>
        <v>1</v>
      </c>
      <c r="AC39" s="343"/>
      <c r="AD39" s="238"/>
      <c r="AE39" s="238"/>
      <c r="AF39" s="190"/>
      <c r="AG39" s="190"/>
      <c r="AH39" s="200"/>
      <c r="AI39" s="200"/>
      <c r="AJ39" s="187"/>
      <c r="AK39" s="187"/>
      <c r="AL39" s="187"/>
      <c r="AM39" s="252"/>
      <c r="AN39" s="252"/>
      <c r="AO39" s="252"/>
      <c r="AP39" s="252"/>
      <c r="AQ39" s="262"/>
      <c r="AR39" s="209"/>
    </row>
    <row r="40" spans="1:44" s="75" customFormat="1" ht="17.100000000000001" customHeight="1" x14ac:dyDescent="0.25">
      <c r="A40" s="278"/>
      <c r="B40" s="287"/>
      <c r="C40" s="222"/>
      <c r="D40" s="222"/>
      <c r="E40" s="219"/>
      <c r="F40" s="222"/>
      <c r="G40" s="225"/>
      <c r="H40" s="197"/>
      <c r="I40" s="243"/>
      <c r="J40" s="182"/>
      <c r="K40" s="180"/>
      <c r="L40" s="180"/>
      <c r="M40" s="182"/>
      <c r="N40" s="190"/>
      <c r="O40" s="190"/>
      <c r="P40" s="193"/>
      <c r="Q40" s="180"/>
      <c r="R40" s="257"/>
      <c r="S40" s="30" t="s">
        <v>27</v>
      </c>
      <c r="T40" s="76"/>
      <c r="U40" s="77"/>
      <c r="V40" s="77"/>
      <c r="W40" s="77"/>
      <c r="X40" s="77"/>
      <c r="Y40" s="77"/>
      <c r="Z40" s="31" t="str">
        <f t="shared" si="0"/>
        <v/>
      </c>
      <c r="AA40" s="81">
        <f t="shared" si="1"/>
        <v>0</v>
      </c>
      <c r="AB40" s="81">
        <f t="shared" si="2"/>
        <v>0</v>
      </c>
      <c r="AC40" s="343"/>
      <c r="AD40" s="238"/>
      <c r="AE40" s="238"/>
      <c r="AF40" s="190"/>
      <c r="AG40" s="190"/>
      <c r="AH40" s="200"/>
      <c r="AI40" s="200"/>
      <c r="AJ40" s="187"/>
      <c r="AK40" s="187"/>
      <c r="AL40" s="187"/>
      <c r="AM40" s="252"/>
      <c r="AN40" s="252"/>
      <c r="AO40" s="252"/>
      <c r="AP40" s="252"/>
      <c r="AQ40" s="262"/>
      <c r="AR40" s="209"/>
    </row>
    <row r="41" spans="1:44" s="75" customFormat="1" ht="17.100000000000001" customHeight="1" x14ac:dyDescent="0.25">
      <c r="A41" s="278"/>
      <c r="B41" s="287"/>
      <c r="C41" s="222"/>
      <c r="D41" s="222"/>
      <c r="E41" s="219"/>
      <c r="F41" s="222"/>
      <c r="G41" s="225"/>
      <c r="H41" s="197"/>
      <c r="I41" s="243"/>
      <c r="J41" s="182"/>
      <c r="K41" s="180"/>
      <c r="L41" s="180"/>
      <c r="M41" s="182"/>
      <c r="N41" s="190"/>
      <c r="O41" s="190"/>
      <c r="P41" s="193"/>
      <c r="Q41" s="180"/>
      <c r="R41" s="257"/>
      <c r="S41" s="30" t="s">
        <v>28</v>
      </c>
      <c r="T41" s="76"/>
      <c r="U41" s="77"/>
      <c r="V41" s="77"/>
      <c r="W41" s="77"/>
      <c r="X41" s="77"/>
      <c r="Y41" s="77"/>
      <c r="Z41" s="31" t="str">
        <f t="shared" si="0"/>
        <v/>
      </c>
      <c r="AA41" s="81">
        <f t="shared" si="1"/>
        <v>0</v>
      </c>
      <c r="AB41" s="81">
        <f t="shared" si="2"/>
        <v>0</v>
      </c>
      <c r="AC41" s="343"/>
      <c r="AD41" s="238"/>
      <c r="AE41" s="238"/>
      <c r="AF41" s="190"/>
      <c r="AG41" s="190"/>
      <c r="AH41" s="200"/>
      <c r="AI41" s="200"/>
      <c r="AJ41" s="187"/>
      <c r="AK41" s="187"/>
      <c r="AL41" s="187"/>
      <c r="AM41" s="252"/>
      <c r="AN41" s="252"/>
      <c r="AO41" s="252"/>
      <c r="AP41" s="252"/>
      <c r="AQ41" s="262"/>
      <c r="AR41" s="209"/>
    </row>
    <row r="42" spans="1:44" s="75" customFormat="1" ht="17.100000000000001" customHeight="1" x14ac:dyDescent="0.25">
      <c r="A42" s="278"/>
      <c r="B42" s="287"/>
      <c r="C42" s="222"/>
      <c r="D42" s="222"/>
      <c r="E42" s="219"/>
      <c r="F42" s="222"/>
      <c r="G42" s="225"/>
      <c r="H42" s="197"/>
      <c r="I42" s="243"/>
      <c r="J42" s="182"/>
      <c r="K42" s="180"/>
      <c r="L42" s="180"/>
      <c r="M42" s="182"/>
      <c r="N42" s="190"/>
      <c r="O42" s="190"/>
      <c r="P42" s="193"/>
      <c r="Q42" s="180"/>
      <c r="R42" s="257"/>
      <c r="S42" s="30" t="s">
        <v>29</v>
      </c>
      <c r="T42" s="76"/>
      <c r="U42" s="77"/>
      <c r="V42" s="77"/>
      <c r="W42" s="77"/>
      <c r="X42" s="77"/>
      <c r="Y42" s="77"/>
      <c r="Z42" s="31" t="str">
        <f t="shared" si="0"/>
        <v/>
      </c>
      <c r="AA42" s="81">
        <f t="shared" si="1"/>
        <v>0</v>
      </c>
      <c r="AB42" s="81">
        <f t="shared" si="2"/>
        <v>0</v>
      </c>
      <c r="AC42" s="343"/>
      <c r="AD42" s="238"/>
      <c r="AE42" s="238"/>
      <c r="AF42" s="190"/>
      <c r="AG42" s="190"/>
      <c r="AH42" s="200"/>
      <c r="AI42" s="200"/>
      <c r="AJ42" s="187"/>
      <c r="AK42" s="187"/>
      <c r="AL42" s="187"/>
      <c r="AM42" s="252"/>
      <c r="AN42" s="252"/>
      <c r="AO42" s="252"/>
      <c r="AP42" s="252"/>
      <c r="AQ42" s="262"/>
      <c r="AR42" s="209"/>
    </row>
    <row r="43" spans="1:44" s="75" customFormat="1" ht="17.100000000000001" customHeight="1" x14ac:dyDescent="0.25">
      <c r="A43" s="278"/>
      <c r="B43" s="287"/>
      <c r="C43" s="222"/>
      <c r="D43" s="222"/>
      <c r="E43" s="219"/>
      <c r="F43" s="222"/>
      <c r="G43" s="225"/>
      <c r="H43" s="197"/>
      <c r="I43" s="243">
        <v>1.4</v>
      </c>
      <c r="J43" s="182"/>
      <c r="K43" s="180"/>
      <c r="L43" s="180"/>
      <c r="M43" s="182"/>
      <c r="N43" s="190"/>
      <c r="O43" s="190"/>
      <c r="P43" s="193"/>
      <c r="Q43" s="180"/>
      <c r="R43" s="256">
        <f>IF(Q43="SI",1,IF(Q43="NO",3,0))</f>
        <v>0</v>
      </c>
      <c r="S43" s="30" t="s">
        <v>30</v>
      </c>
      <c r="T43" s="76"/>
      <c r="U43" s="77"/>
      <c r="V43" s="77"/>
      <c r="W43" s="77"/>
      <c r="X43" s="77"/>
      <c r="Y43" s="77"/>
      <c r="Z43" s="31" t="str">
        <f t="shared" si="0"/>
        <v/>
      </c>
      <c r="AA43" s="81">
        <f t="shared" si="1"/>
        <v>0</v>
      </c>
      <c r="AB43" s="81">
        <f t="shared" si="2"/>
        <v>0</v>
      </c>
      <c r="AC43" s="343"/>
      <c r="AD43" s="238"/>
      <c r="AE43" s="238"/>
      <c r="AF43" s="190"/>
      <c r="AG43" s="190"/>
      <c r="AH43" s="200"/>
      <c r="AI43" s="200"/>
      <c r="AJ43" s="187"/>
      <c r="AK43" s="187"/>
      <c r="AL43" s="187"/>
      <c r="AM43" s="252"/>
      <c r="AN43" s="252"/>
      <c r="AO43" s="252"/>
      <c r="AP43" s="252"/>
      <c r="AQ43" s="262"/>
      <c r="AR43" s="255"/>
    </row>
    <row r="44" spans="1:44" s="75" customFormat="1" ht="17.100000000000001" customHeight="1" x14ac:dyDescent="0.25">
      <c r="A44" s="278"/>
      <c r="B44" s="287"/>
      <c r="C44" s="222"/>
      <c r="D44" s="222"/>
      <c r="E44" s="219"/>
      <c r="F44" s="222"/>
      <c r="G44" s="225"/>
      <c r="H44" s="197"/>
      <c r="I44" s="243"/>
      <c r="J44" s="182"/>
      <c r="K44" s="180"/>
      <c r="L44" s="180"/>
      <c r="M44" s="182"/>
      <c r="N44" s="190"/>
      <c r="O44" s="190"/>
      <c r="P44" s="193"/>
      <c r="Q44" s="180"/>
      <c r="R44" s="257"/>
      <c r="S44" s="30" t="s">
        <v>31</v>
      </c>
      <c r="T44" s="76"/>
      <c r="U44" s="77"/>
      <c r="V44" s="77"/>
      <c r="W44" s="77"/>
      <c r="X44" s="77"/>
      <c r="Y44" s="77"/>
      <c r="Z44" s="31" t="str">
        <f t="shared" si="0"/>
        <v/>
      </c>
      <c r="AA44" s="81">
        <f t="shared" si="1"/>
        <v>0</v>
      </c>
      <c r="AB44" s="81">
        <f t="shared" si="2"/>
        <v>0</v>
      </c>
      <c r="AC44" s="343"/>
      <c r="AD44" s="238"/>
      <c r="AE44" s="238"/>
      <c r="AF44" s="190"/>
      <c r="AG44" s="190"/>
      <c r="AH44" s="200"/>
      <c r="AI44" s="200"/>
      <c r="AJ44" s="187"/>
      <c r="AK44" s="187"/>
      <c r="AL44" s="187"/>
      <c r="AM44" s="252"/>
      <c r="AN44" s="252"/>
      <c r="AO44" s="252"/>
      <c r="AP44" s="252"/>
      <c r="AQ44" s="262"/>
      <c r="AR44" s="209"/>
    </row>
    <row r="45" spans="1:44" s="75" customFormat="1" ht="16.5" customHeight="1" x14ac:dyDescent="0.25">
      <c r="A45" s="278"/>
      <c r="B45" s="287"/>
      <c r="C45" s="222"/>
      <c r="D45" s="222"/>
      <c r="E45" s="219"/>
      <c r="F45" s="222"/>
      <c r="G45" s="225"/>
      <c r="H45" s="197"/>
      <c r="I45" s="243"/>
      <c r="J45" s="182"/>
      <c r="K45" s="180"/>
      <c r="L45" s="180"/>
      <c r="M45" s="182"/>
      <c r="N45" s="190"/>
      <c r="O45" s="190"/>
      <c r="P45" s="193"/>
      <c r="Q45" s="180"/>
      <c r="R45" s="257"/>
      <c r="S45" s="30" t="s">
        <v>32</v>
      </c>
      <c r="T45" s="76"/>
      <c r="U45" s="77"/>
      <c r="V45" s="77"/>
      <c r="W45" s="77"/>
      <c r="X45" s="77"/>
      <c r="Y45" s="77"/>
      <c r="Z45" s="31" t="str">
        <f t="shared" si="0"/>
        <v/>
      </c>
      <c r="AA45" s="81">
        <f t="shared" si="1"/>
        <v>0</v>
      </c>
      <c r="AB45" s="81">
        <f t="shared" si="2"/>
        <v>0</v>
      </c>
      <c r="AC45" s="343"/>
      <c r="AD45" s="238"/>
      <c r="AE45" s="238"/>
      <c r="AF45" s="190"/>
      <c r="AG45" s="190"/>
      <c r="AH45" s="200"/>
      <c r="AI45" s="200"/>
      <c r="AJ45" s="187"/>
      <c r="AK45" s="187"/>
      <c r="AL45" s="187"/>
      <c r="AM45" s="252"/>
      <c r="AN45" s="252"/>
      <c r="AO45" s="252"/>
      <c r="AP45" s="252"/>
      <c r="AQ45" s="262"/>
      <c r="AR45" s="209"/>
    </row>
    <row r="46" spans="1:44" s="75" customFormat="1" ht="17.100000000000001" customHeight="1" x14ac:dyDescent="0.25">
      <c r="A46" s="278"/>
      <c r="B46" s="287"/>
      <c r="C46" s="222"/>
      <c r="D46" s="222"/>
      <c r="E46" s="219"/>
      <c r="F46" s="222"/>
      <c r="G46" s="225"/>
      <c r="H46" s="197"/>
      <c r="I46" s="243"/>
      <c r="J46" s="182"/>
      <c r="K46" s="180"/>
      <c r="L46" s="180"/>
      <c r="M46" s="182"/>
      <c r="N46" s="190"/>
      <c r="O46" s="190"/>
      <c r="P46" s="193"/>
      <c r="Q46" s="180"/>
      <c r="R46" s="257"/>
      <c r="S46" s="30" t="s">
        <v>33</v>
      </c>
      <c r="T46" s="76"/>
      <c r="U46" s="77"/>
      <c r="V46" s="77"/>
      <c r="W46" s="77"/>
      <c r="X46" s="77"/>
      <c r="Y46" s="77"/>
      <c r="Z46" s="31" t="str">
        <f t="shared" si="0"/>
        <v/>
      </c>
      <c r="AA46" s="81">
        <f t="shared" si="1"/>
        <v>0</v>
      </c>
      <c r="AB46" s="81">
        <f t="shared" si="2"/>
        <v>0</v>
      </c>
      <c r="AC46" s="343"/>
      <c r="AD46" s="238"/>
      <c r="AE46" s="238"/>
      <c r="AF46" s="190"/>
      <c r="AG46" s="190"/>
      <c r="AH46" s="200"/>
      <c r="AI46" s="200"/>
      <c r="AJ46" s="187"/>
      <c r="AK46" s="187"/>
      <c r="AL46" s="187"/>
      <c r="AM46" s="252"/>
      <c r="AN46" s="252"/>
      <c r="AO46" s="252"/>
      <c r="AP46" s="252"/>
      <c r="AQ46" s="262"/>
      <c r="AR46" s="209"/>
    </row>
    <row r="47" spans="1:44" s="75" customFormat="1" ht="17.100000000000001" customHeight="1" x14ac:dyDescent="0.25">
      <c r="A47" s="278"/>
      <c r="B47" s="287"/>
      <c r="C47" s="222"/>
      <c r="D47" s="222"/>
      <c r="E47" s="219"/>
      <c r="F47" s="222"/>
      <c r="G47" s="225"/>
      <c r="H47" s="197"/>
      <c r="I47" s="243"/>
      <c r="J47" s="182"/>
      <c r="K47" s="180"/>
      <c r="L47" s="180"/>
      <c r="M47" s="182"/>
      <c r="N47" s="190"/>
      <c r="O47" s="190"/>
      <c r="P47" s="193"/>
      <c r="Q47" s="180"/>
      <c r="R47" s="257"/>
      <c r="S47" s="30" t="s">
        <v>34</v>
      </c>
      <c r="T47" s="76"/>
      <c r="U47" s="77"/>
      <c r="V47" s="77"/>
      <c r="W47" s="77"/>
      <c r="X47" s="77"/>
      <c r="Y47" s="77"/>
      <c r="Z47" s="31" t="str">
        <f t="shared" si="0"/>
        <v/>
      </c>
      <c r="AA47" s="81">
        <f t="shared" si="1"/>
        <v>0</v>
      </c>
      <c r="AB47" s="81">
        <f t="shared" si="2"/>
        <v>0</v>
      </c>
      <c r="AC47" s="343"/>
      <c r="AD47" s="238"/>
      <c r="AE47" s="238"/>
      <c r="AF47" s="190"/>
      <c r="AG47" s="190"/>
      <c r="AH47" s="200"/>
      <c r="AI47" s="200"/>
      <c r="AJ47" s="187"/>
      <c r="AK47" s="187"/>
      <c r="AL47" s="187"/>
      <c r="AM47" s="252"/>
      <c r="AN47" s="252"/>
      <c r="AO47" s="252"/>
      <c r="AP47" s="252"/>
      <c r="AQ47" s="262"/>
      <c r="AR47" s="209"/>
    </row>
    <row r="48" spans="1:44" s="75" customFormat="1" ht="17.100000000000001" customHeight="1" x14ac:dyDescent="0.25">
      <c r="A48" s="278"/>
      <c r="B48" s="287"/>
      <c r="C48" s="222"/>
      <c r="D48" s="222"/>
      <c r="E48" s="219"/>
      <c r="F48" s="222"/>
      <c r="G48" s="225"/>
      <c r="H48" s="197"/>
      <c r="I48" s="243">
        <v>1.5</v>
      </c>
      <c r="J48" s="182"/>
      <c r="K48" s="180"/>
      <c r="L48" s="180"/>
      <c r="M48" s="182"/>
      <c r="N48" s="190"/>
      <c r="O48" s="190"/>
      <c r="P48" s="193"/>
      <c r="Q48" s="180"/>
      <c r="R48" s="256">
        <f>IF(Q48="SI",1,IF(Q48="NO",3,0))</f>
        <v>0</v>
      </c>
      <c r="S48" s="30" t="s">
        <v>35</v>
      </c>
      <c r="T48" s="76"/>
      <c r="U48" s="77"/>
      <c r="V48" s="77"/>
      <c r="W48" s="77"/>
      <c r="X48" s="77"/>
      <c r="Y48" s="77"/>
      <c r="Z48" s="31" t="str">
        <f t="shared" si="0"/>
        <v/>
      </c>
      <c r="AA48" s="81">
        <f t="shared" si="1"/>
        <v>0</v>
      </c>
      <c r="AB48" s="81">
        <f t="shared" si="2"/>
        <v>0</v>
      </c>
      <c r="AC48" s="343"/>
      <c r="AD48" s="238"/>
      <c r="AE48" s="238"/>
      <c r="AF48" s="190"/>
      <c r="AG48" s="190"/>
      <c r="AH48" s="200"/>
      <c r="AI48" s="200"/>
      <c r="AJ48" s="187"/>
      <c r="AK48" s="187"/>
      <c r="AL48" s="187"/>
      <c r="AM48" s="252"/>
      <c r="AN48" s="252"/>
      <c r="AO48" s="252"/>
      <c r="AP48" s="252"/>
      <c r="AQ48" s="262"/>
      <c r="AR48" s="255"/>
    </row>
    <row r="49" spans="1:45" s="75" customFormat="1" ht="17.100000000000001" customHeight="1" x14ac:dyDescent="0.25">
      <c r="A49" s="278"/>
      <c r="B49" s="287"/>
      <c r="C49" s="222"/>
      <c r="D49" s="222"/>
      <c r="E49" s="219"/>
      <c r="F49" s="222"/>
      <c r="G49" s="225"/>
      <c r="H49" s="197"/>
      <c r="I49" s="243"/>
      <c r="J49" s="182"/>
      <c r="K49" s="180"/>
      <c r="L49" s="180"/>
      <c r="M49" s="182"/>
      <c r="N49" s="190"/>
      <c r="O49" s="190"/>
      <c r="P49" s="193"/>
      <c r="Q49" s="180"/>
      <c r="R49" s="257"/>
      <c r="S49" s="30" t="s">
        <v>36</v>
      </c>
      <c r="T49" s="76"/>
      <c r="U49" s="77"/>
      <c r="V49" s="77"/>
      <c r="W49" s="77"/>
      <c r="X49" s="77"/>
      <c r="Y49" s="77"/>
      <c r="Z49" s="31" t="str">
        <f t="shared" si="0"/>
        <v/>
      </c>
      <c r="AA49" s="81">
        <f t="shared" si="1"/>
        <v>0</v>
      </c>
      <c r="AB49" s="81">
        <f t="shared" si="2"/>
        <v>0</v>
      </c>
      <c r="AC49" s="343"/>
      <c r="AD49" s="238"/>
      <c r="AE49" s="238"/>
      <c r="AF49" s="190"/>
      <c r="AG49" s="190"/>
      <c r="AH49" s="200"/>
      <c r="AI49" s="200"/>
      <c r="AJ49" s="187"/>
      <c r="AK49" s="187"/>
      <c r="AL49" s="187"/>
      <c r="AM49" s="252"/>
      <c r="AN49" s="252"/>
      <c r="AO49" s="252"/>
      <c r="AP49" s="252"/>
      <c r="AQ49" s="262"/>
      <c r="AR49" s="209"/>
    </row>
    <row r="50" spans="1:45" s="75" customFormat="1" ht="17.100000000000001" customHeight="1" x14ac:dyDescent="0.25">
      <c r="A50" s="278"/>
      <c r="B50" s="287"/>
      <c r="C50" s="222"/>
      <c r="D50" s="222"/>
      <c r="E50" s="219"/>
      <c r="F50" s="222"/>
      <c r="G50" s="225"/>
      <c r="H50" s="197"/>
      <c r="I50" s="243"/>
      <c r="J50" s="182"/>
      <c r="K50" s="180"/>
      <c r="L50" s="180"/>
      <c r="M50" s="182"/>
      <c r="N50" s="190"/>
      <c r="O50" s="190"/>
      <c r="P50" s="193"/>
      <c r="Q50" s="180"/>
      <c r="R50" s="257"/>
      <c r="S50" s="30" t="s">
        <v>37</v>
      </c>
      <c r="T50" s="76"/>
      <c r="U50" s="77"/>
      <c r="V50" s="77"/>
      <c r="W50" s="77"/>
      <c r="X50" s="77"/>
      <c r="Y50" s="77"/>
      <c r="Z50" s="31" t="str">
        <f t="shared" si="0"/>
        <v/>
      </c>
      <c r="AA50" s="81">
        <f t="shared" si="1"/>
        <v>0</v>
      </c>
      <c r="AB50" s="81">
        <f t="shared" si="2"/>
        <v>0</v>
      </c>
      <c r="AC50" s="343"/>
      <c r="AD50" s="238"/>
      <c r="AE50" s="238"/>
      <c r="AF50" s="190"/>
      <c r="AG50" s="190"/>
      <c r="AH50" s="200"/>
      <c r="AI50" s="200"/>
      <c r="AJ50" s="187"/>
      <c r="AK50" s="187"/>
      <c r="AL50" s="187"/>
      <c r="AM50" s="252"/>
      <c r="AN50" s="252"/>
      <c r="AO50" s="252"/>
      <c r="AP50" s="252"/>
      <c r="AQ50" s="262"/>
      <c r="AR50" s="209"/>
    </row>
    <row r="51" spans="1:45" s="75" customFormat="1" ht="17.100000000000001" customHeight="1" x14ac:dyDescent="0.25">
      <c r="A51" s="278"/>
      <c r="B51" s="287"/>
      <c r="C51" s="222"/>
      <c r="D51" s="222"/>
      <c r="E51" s="219"/>
      <c r="F51" s="222"/>
      <c r="G51" s="225"/>
      <c r="H51" s="197"/>
      <c r="I51" s="243"/>
      <c r="J51" s="182"/>
      <c r="K51" s="180"/>
      <c r="L51" s="180"/>
      <c r="M51" s="182"/>
      <c r="N51" s="190"/>
      <c r="O51" s="190"/>
      <c r="P51" s="193"/>
      <c r="Q51" s="180"/>
      <c r="R51" s="257"/>
      <c r="S51" s="30" t="s">
        <v>38</v>
      </c>
      <c r="T51" s="76"/>
      <c r="U51" s="77"/>
      <c r="V51" s="77"/>
      <c r="W51" s="77"/>
      <c r="X51" s="77"/>
      <c r="Y51" s="77"/>
      <c r="Z51" s="31" t="str">
        <f t="shared" si="0"/>
        <v/>
      </c>
      <c r="AA51" s="81">
        <f t="shared" si="1"/>
        <v>0</v>
      </c>
      <c r="AB51" s="81">
        <f t="shared" si="2"/>
        <v>0</v>
      </c>
      <c r="AC51" s="343"/>
      <c r="AD51" s="238"/>
      <c r="AE51" s="238"/>
      <c r="AF51" s="190"/>
      <c r="AG51" s="190"/>
      <c r="AH51" s="200"/>
      <c r="AI51" s="200"/>
      <c r="AJ51" s="187"/>
      <c r="AK51" s="187"/>
      <c r="AL51" s="187"/>
      <c r="AM51" s="252"/>
      <c r="AN51" s="252"/>
      <c r="AO51" s="252"/>
      <c r="AP51" s="252"/>
      <c r="AQ51" s="262"/>
      <c r="AR51" s="209"/>
    </row>
    <row r="52" spans="1:45" s="75" customFormat="1" ht="17.100000000000001" customHeight="1" x14ac:dyDescent="0.25">
      <c r="A52" s="279"/>
      <c r="B52" s="288"/>
      <c r="C52" s="223"/>
      <c r="D52" s="223"/>
      <c r="E52" s="220"/>
      <c r="F52" s="223"/>
      <c r="G52" s="226"/>
      <c r="H52" s="198"/>
      <c r="I52" s="244"/>
      <c r="J52" s="228"/>
      <c r="K52" s="181"/>
      <c r="L52" s="181"/>
      <c r="M52" s="228"/>
      <c r="N52" s="191"/>
      <c r="O52" s="191"/>
      <c r="P52" s="194"/>
      <c r="Q52" s="181"/>
      <c r="R52" s="299"/>
      <c r="S52" s="32" t="s">
        <v>39</v>
      </c>
      <c r="T52" s="78"/>
      <c r="U52" s="79"/>
      <c r="V52" s="79"/>
      <c r="W52" s="79"/>
      <c r="X52" s="79"/>
      <c r="Y52" s="79"/>
      <c r="Z52" s="33" t="str">
        <f t="shared" si="0"/>
        <v/>
      </c>
      <c r="AA52" s="82">
        <f t="shared" si="1"/>
        <v>0</v>
      </c>
      <c r="AB52" s="82">
        <f t="shared" si="2"/>
        <v>0</v>
      </c>
      <c r="AC52" s="344"/>
      <c r="AD52" s="239"/>
      <c r="AE52" s="239"/>
      <c r="AF52" s="191"/>
      <c r="AG52" s="191"/>
      <c r="AH52" s="201"/>
      <c r="AI52" s="201"/>
      <c r="AJ52" s="188"/>
      <c r="AK52" s="188"/>
      <c r="AL52" s="188"/>
      <c r="AM52" s="253"/>
      <c r="AN52" s="253"/>
      <c r="AO52" s="253"/>
      <c r="AP52" s="253"/>
      <c r="AQ52" s="263"/>
      <c r="AR52" s="210"/>
    </row>
    <row r="53" spans="1:45" s="75" customFormat="1" ht="29.25" customHeight="1" x14ac:dyDescent="0.25">
      <c r="A53" s="289" t="str">
        <f>IF(E53&lt;&gt;"",'Información General'!$D$15&amp;"_"&amp;+$A$1+2,"")</f>
        <v>2025_2</v>
      </c>
      <c r="B53" s="274" t="s">
        <v>2135</v>
      </c>
      <c r="C53" s="271" t="s">
        <v>54</v>
      </c>
      <c r="D53" s="274" t="s">
        <v>2136</v>
      </c>
      <c r="E53" s="280" t="s">
        <v>2137</v>
      </c>
      <c r="F53" s="274" t="s">
        <v>60</v>
      </c>
      <c r="G53" s="283" t="s">
        <v>626</v>
      </c>
      <c r="H53" s="242"/>
      <c r="I53" s="292">
        <v>2.1</v>
      </c>
      <c r="J53" s="242" t="s">
        <v>2138</v>
      </c>
      <c r="K53" s="196" t="s">
        <v>99</v>
      </c>
      <c r="L53" s="196" t="s">
        <v>106</v>
      </c>
      <c r="M53" s="242" t="s">
        <v>2141</v>
      </c>
      <c r="N53" s="183">
        <v>8</v>
      </c>
      <c r="O53" s="183">
        <v>4</v>
      </c>
      <c r="P53" s="234" t="str">
        <f>IF(AND(N53&lt;&gt;"",O53&lt;&gt;""),IF(AND(N53&gt;5,O53&gt;5),"I",IF(AND(N53&lt;=5,O53&gt;5),"II",IF(AND(N53&gt;5,O53&lt;=5),"IV",IF(AND(N53&lt;=5,O53&lt;=5),"III")))),"")</f>
        <v>IV</v>
      </c>
      <c r="Q53" s="196" t="s">
        <v>11</v>
      </c>
      <c r="R53" s="297">
        <f>IF(Q53="SI",1,IF(Q53="NO",3,0))</f>
        <v>1</v>
      </c>
      <c r="S53" s="28" t="s">
        <v>116</v>
      </c>
      <c r="T53" s="73" t="s">
        <v>2142</v>
      </c>
      <c r="U53" s="74" t="s">
        <v>8</v>
      </c>
      <c r="V53" s="74" t="s">
        <v>11</v>
      </c>
      <c r="W53" s="74" t="s">
        <v>11</v>
      </c>
      <c r="X53" s="74" t="s">
        <v>11</v>
      </c>
      <c r="Y53" s="74" t="s">
        <v>11</v>
      </c>
      <c r="Z53" s="29" t="str">
        <f t="shared" si="0"/>
        <v>Suficiente</v>
      </c>
      <c r="AA53" s="80">
        <f>IF(Z53="Suficiente",1,0)</f>
        <v>1</v>
      </c>
      <c r="AB53" s="80">
        <f t="shared" si="2"/>
        <v>0</v>
      </c>
      <c r="AC53" s="337" t="str">
        <f>IF(SUM(R53:R77)&gt;=1,IF((SUM(R53:R77)/COUNTA(Q53:Q77))=1,IF(SUM(AA53:AA77)&gt;=1,IF(SUM(AA53:AA77)/(SUM(AA53:AA77)+SUM(AB53:AB77))=100%,"SI","NO"),"NO"),"NO"),"")</f>
        <v>SI</v>
      </c>
      <c r="AD53" s="237" t="str">
        <f>IF($N53=1,"b","")</f>
        <v/>
      </c>
      <c r="AE53" s="237" t="str">
        <f>IF($O53=1,"b","")</f>
        <v/>
      </c>
      <c r="AF53" s="183">
        <v>7</v>
      </c>
      <c r="AG53" s="205">
        <v>3</v>
      </c>
      <c r="AH53" s="199">
        <f>IF(OR($AD53="b",$AE53="b"),2,0)</f>
        <v>0</v>
      </c>
      <c r="AI53" s="199">
        <f>IF(AND($N53=1,$AF53=1,$O53=1,$AG53=1),1,0)</f>
        <v>0</v>
      </c>
      <c r="AJ53" s="215">
        <f>IF(AF53&lt;&gt;"",IF(AI53=1,1,IF(OR($AF53&gt;$N53,AND($AC53="SI",$AF53=$N53),AND($AC53="NO",$AF53&lt;&gt;$N53)),0,1)),0)</f>
        <v>1</v>
      </c>
      <c r="AK53" s="215">
        <f>IF(AG53&lt;&gt;"",IF(AI53=1,1,IF(OR(AG53&gt;O53,AND(AC53="SI",AG53=O53),AND(AC53="NO",AG53&lt;&gt;O53)),0,1)),0)</f>
        <v>1</v>
      </c>
      <c r="AL53" s="215">
        <f>IF(AC53&lt;&gt;"",(+AI53+AJ53+AK53),0)</f>
        <v>2</v>
      </c>
      <c r="AM53" s="333" t="str">
        <f>IF($AL53&gt;=2,IF(AND($AF53="",$AG53=""),"",IF(AND($AF53&gt;5,$AG53&gt;5),"I","")),"")</f>
        <v/>
      </c>
      <c r="AN53" s="333" t="str">
        <f>IF($AL53&gt;=2,IF(AND($AF53="",$AG53=""),"",IF(AND($AF53&lt;6,$AG53&gt;5),"II","")),"")</f>
        <v/>
      </c>
      <c r="AO53" s="333" t="str">
        <f>IF($AL53&gt;=2,IF(AND($AF53="",$AG53=""),"",IF(AND($AF53&lt;6,$AG53&lt;6),"III","")),"")</f>
        <v/>
      </c>
      <c r="AP53" s="333" t="str">
        <f>IF($AL53&gt;=2,IF(AND($AF53="",$AG53=""),"",IF(AND($AF53&gt;5,$AG53&lt;6),"IV","")),"")</f>
        <v>IV</v>
      </c>
      <c r="AQ53" s="264" t="s">
        <v>591</v>
      </c>
      <c r="AR53" s="267" t="s">
        <v>2319</v>
      </c>
      <c r="AS53" s="136"/>
    </row>
    <row r="54" spans="1:45" s="75" customFormat="1" ht="25.5" customHeight="1" x14ac:dyDescent="0.25">
      <c r="A54" s="290"/>
      <c r="B54" s="275"/>
      <c r="C54" s="272"/>
      <c r="D54" s="275"/>
      <c r="E54" s="281"/>
      <c r="F54" s="275"/>
      <c r="G54" s="284"/>
      <c r="H54" s="197"/>
      <c r="I54" s="293"/>
      <c r="J54" s="197"/>
      <c r="K54" s="195"/>
      <c r="L54" s="195"/>
      <c r="M54" s="197"/>
      <c r="N54" s="184"/>
      <c r="O54" s="184"/>
      <c r="P54" s="235"/>
      <c r="Q54" s="195"/>
      <c r="R54" s="257"/>
      <c r="S54" s="30" t="s">
        <v>117</v>
      </c>
      <c r="T54" s="76" t="s">
        <v>2147</v>
      </c>
      <c r="U54" s="77" t="s">
        <v>8</v>
      </c>
      <c r="V54" s="77" t="s">
        <v>11</v>
      </c>
      <c r="W54" s="77" t="s">
        <v>11</v>
      </c>
      <c r="X54" s="77" t="s">
        <v>11</v>
      </c>
      <c r="Y54" s="77" t="s">
        <v>11</v>
      </c>
      <c r="Z54" s="31" t="str">
        <f t="shared" si="0"/>
        <v>Suficiente</v>
      </c>
      <c r="AA54" s="81">
        <f t="shared" si="1"/>
        <v>1</v>
      </c>
      <c r="AB54" s="81">
        <f t="shared" ref="AB54:AB77" si="3">IF(Z54="Deficiente",1,0)</f>
        <v>0</v>
      </c>
      <c r="AC54" s="338"/>
      <c r="AD54" s="238"/>
      <c r="AE54" s="238"/>
      <c r="AF54" s="184"/>
      <c r="AG54" s="206"/>
      <c r="AH54" s="200"/>
      <c r="AI54" s="200"/>
      <c r="AJ54" s="216"/>
      <c r="AK54" s="216"/>
      <c r="AL54" s="216"/>
      <c r="AM54" s="252"/>
      <c r="AN54" s="252"/>
      <c r="AO54" s="252"/>
      <c r="AP54" s="252"/>
      <c r="AQ54" s="265"/>
      <c r="AR54" s="209"/>
    </row>
    <row r="55" spans="1:45" s="75" customFormat="1" ht="17.100000000000001" customHeight="1" x14ac:dyDescent="0.25">
      <c r="A55" s="290"/>
      <c r="B55" s="275"/>
      <c r="C55" s="272"/>
      <c r="D55" s="275"/>
      <c r="E55" s="281"/>
      <c r="F55" s="275"/>
      <c r="G55" s="284"/>
      <c r="H55" s="197"/>
      <c r="I55" s="293"/>
      <c r="J55" s="197"/>
      <c r="K55" s="195"/>
      <c r="L55" s="195"/>
      <c r="M55" s="197"/>
      <c r="N55" s="184"/>
      <c r="O55" s="184"/>
      <c r="P55" s="235"/>
      <c r="Q55" s="195"/>
      <c r="R55" s="257"/>
      <c r="S55" s="30" t="s">
        <v>118</v>
      </c>
      <c r="T55" s="76"/>
      <c r="U55" s="77"/>
      <c r="V55" s="77"/>
      <c r="W55" s="77"/>
      <c r="X55" s="77"/>
      <c r="Y55" s="77"/>
      <c r="Z55" s="31" t="str">
        <f t="shared" si="0"/>
        <v/>
      </c>
      <c r="AA55" s="81">
        <f t="shared" si="1"/>
        <v>0</v>
      </c>
      <c r="AB55" s="81">
        <f t="shared" si="3"/>
        <v>0</v>
      </c>
      <c r="AC55" s="338"/>
      <c r="AD55" s="238"/>
      <c r="AE55" s="238"/>
      <c r="AF55" s="184"/>
      <c r="AG55" s="206"/>
      <c r="AH55" s="200"/>
      <c r="AI55" s="200"/>
      <c r="AJ55" s="216"/>
      <c r="AK55" s="216"/>
      <c r="AL55" s="216"/>
      <c r="AM55" s="252"/>
      <c r="AN55" s="252"/>
      <c r="AO55" s="252"/>
      <c r="AP55" s="252"/>
      <c r="AQ55" s="265"/>
      <c r="AR55" s="209"/>
    </row>
    <row r="56" spans="1:45" s="75" customFormat="1" ht="17.100000000000001" customHeight="1" x14ac:dyDescent="0.25">
      <c r="A56" s="290"/>
      <c r="B56" s="275"/>
      <c r="C56" s="272"/>
      <c r="D56" s="275"/>
      <c r="E56" s="281"/>
      <c r="F56" s="275"/>
      <c r="G56" s="284"/>
      <c r="H56" s="197"/>
      <c r="I56" s="293"/>
      <c r="J56" s="197"/>
      <c r="K56" s="195"/>
      <c r="L56" s="195"/>
      <c r="M56" s="197"/>
      <c r="N56" s="184"/>
      <c r="O56" s="184"/>
      <c r="P56" s="235"/>
      <c r="Q56" s="195"/>
      <c r="R56" s="257"/>
      <c r="S56" s="30" t="s">
        <v>119</v>
      </c>
      <c r="T56" s="76"/>
      <c r="U56" s="77"/>
      <c r="V56" s="77"/>
      <c r="W56" s="77"/>
      <c r="X56" s="77"/>
      <c r="Y56" s="77"/>
      <c r="Z56" s="31" t="str">
        <f t="shared" si="0"/>
        <v/>
      </c>
      <c r="AA56" s="81">
        <f t="shared" si="1"/>
        <v>0</v>
      </c>
      <c r="AB56" s="81">
        <f t="shared" si="3"/>
        <v>0</v>
      </c>
      <c r="AC56" s="338"/>
      <c r="AD56" s="238"/>
      <c r="AE56" s="238"/>
      <c r="AF56" s="184"/>
      <c r="AG56" s="206"/>
      <c r="AH56" s="200"/>
      <c r="AI56" s="200"/>
      <c r="AJ56" s="216"/>
      <c r="AK56" s="216"/>
      <c r="AL56" s="216"/>
      <c r="AM56" s="252"/>
      <c r="AN56" s="252"/>
      <c r="AO56" s="252"/>
      <c r="AP56" s="252"/>
      <c r="AQ56" s="265"/>
      <c r="AR56" s="209"/>
    </row>
    <row r="57" spans="1:45" s="75" customFormat="1" ht="17.100000000000001" customHeight="1" x14ac:dyDescent="0.25">
      <c r="A57" s="290"/>
      <c r="B57" s="275"/>
      <c r="C57" s="272"/>
      <c r="D57" s="275"/>
      <c r="E57" s="281"/>
      <c r="F57" s="275"/>
      <c r="G57" s="284"/>
      <c r="H57" s="197"/>
      <c r="I57" s="294"/>
      <c r="J57" s="197"/>
      <c r="K57" s="195"/>
      <c r="L57" s="195"/>
      <c r="M57" s="197"/>
      <c r="N57" s="184"/>
      <c r="O57" s="184"/>
      <c r="P57" s="235"/>
      <c r="Q57" s="195"/>
      <c r="R57" s="257"/>
      <c r="S57" s="30" t="s">
        <v>120</v>
      </c>
      <c r="T57" s="76"/>
      <c r="U57" s="77"/>
      <c r="V57" s="77"/>
      <c r="W57" s="77"/>
      <c r="X57" s="77"/>
      <c r="Y57" s="77"/>
      <c r="Z57" s="31" t="str">
        <f t="shared" si="0"/>
        <v/>
      </c>
      <c r="AA57" s="81">
        <f t="shared" si="1"/>
        <v>0</v>
      </c>
      <c r="AB57" s="81">
        <f t="shared" si="3"/>
        <v>0</v>
      </c>
      <c r="AC57" s="338"/>
      <c r="AD57" s="238"/>
      <c r="AE57" s="238"/>
      <c r="AF57" s="184"/>
      <c r="AG57" s="206"/>
      <c r="AH57" s="200"/>
      <c r="AI57" s="200"/>
      <c r="AJ57" s="216"/>
      <c r="AK57" s="216"/>
      <c r="AL57" s="216"/>
      <c r="AM57" s="252"/>
      <c r="AN57" s="252"/>
      <c r="AO57" s="252"/>
      <c r="AP57" s="252"/>
      <c r="AQ57" s="265"/>
      <c r="AR57" s="209"/>
    </row>
    <row r="58" spans="1:45" s="75" customFormat="1" ht="17.100000000000001" customHeight="1" x14ac:dyDescent="0.25">
      <c r="A58" s="290"/>
      <c r="B58" s="275"/>
      <c r="C58" s="272"/>
      <c r="D58" s="275"/>
      <c r="E58" s="281"/>
      <c r="F58" s="275"/>
      <c r="G58" s="284"/>
      <c r="H58" s="197"/>
      <c r="I58" s="295">
        <v>2.2000000000000002</v>
      </c>
      <c r="J58" s="197" t="s">
        <v>2139</v>
      </c>
      <c r="K58" s="195" t="s">
        <v>99</v>
      </c>
      <c r="L58" s="195" t="s">
        <v>106</v>
      </c>
      <c r="M58" s="197"/>
      <c r="N58" s="184"/>
      <c r="O58" s="184"/>
      <c r="P58" s="235"/>
      <c r="Q58" s="195"/>
      <c r="R58" s="298">
        <f>IF(Q58="SI",1,IF(Q58="NO",3,0))</f>
        <v>0</v>
      </c>
      <c r="S58" s="30" t="s">
        <v>121</v>
      </c>
      <c r="T58" s="76"/>
      <c r="U58" s="77"/>
      <c r="V58" s="77"/>
      <c r="W58" s="77"/>
      <c r="X58" s="77"/>
      <c r="Y58" s="77"/>
      <c r="Z58" s="31" t="str">
        <f t="shared" si="0"/>
        <v/>
      </c>
      <c r="AA58" s="81">
        <f t="shared" si="1"/>
        <v>0</v>
      </c>
      <c r="AB58" s="81">
        <f t="shared" si="3"/>
        <v>0</v>
      </c>
      <c r="AC58" s="338"/>
      <c r="AD58" s="238"/>
      <c r="AE58" s="238"/>
      <c r="AF58" s="184"/>
      <c r="AG58" s="206"/>
      <c r="AH58" s="200"/>
      <c r="AI58" s="200"/>
      <c r="AJ58" s="216"/>
      <c r="AK58" s="216"/>
      <c r="AL58" s="216"/>
      <c r="AM58" s="252"/>
      <c r="AN58" s="252"/>
      <c r="AO58" s="252"/>
      <c r="AP58" s="252"/>
      <c r="AQ58" s="265"/>
      <c r="AR58" s="208" t="s">
        <v>2320</v>
      </c>
    </row>
    <row r="59" spans="1:45" s="75" customFormat="1" ht="17.100000000000001" customHeight="1" x14ac:dyDescent="0.25">
      <c r="A59" s="290"/>
      <c r="B59" s="275"/>
      <c r="C59" s="272"/>
      <c r="D59" s="275"/>
      <c r="E59" s="281"/>
      <c r="F59" s="275"/>
      <c r="G59" s="284"/>
      <c r="H59" s="197"/>
      <c r="I59" s="295"/>
      <c r="J59" s="197"/>
      <c r="K59" s="195"/>
      <c r="L59" s="195"/>
      <c r="M59" s="197"/>
      <c r="N59" s="184"/>
      <c r="O59" s="184"/>
      <c r="P59" s="235"/>
      <c r="Q59" s="195"/>
      <c r="R59" s="257"/>
      <c r="S59" s="30" t="s">
        <v>122</v>
      </c>
      <c r="T59" s="76"/>
      <c r="U59" s="77"/>
      <c r="V59" s="77"/>
      <c r="W59" s="77"/>
      <c r="X59" s="77"/>
      <c r="Y59" s="77"/>
      <c r="Z59" s="31" t="str">
        <f t="shared" si="0"/>
        <v/>
      </c>
      <c r="AA59" s="81">
        <f t="shared" si="1"/>
        <v>0</v>
      </c>
      <c r="AB59" s="81">
        <f t="shared" si="3"/>
        <v>0</v>
      </c>
      <c r="AC59" s="338"/>
      <c r="AD59" s="238"/>
      <c r="AE59" s="238"/>
      <c r="AF59" s="184"/>
      <c r="AG59" s="206"/>
      <c r="AH59" s="200"/>
      <c r="AI59" s="200"/>
      <c r="AJ59" s="216"/>
      <c r="AK59" s="216"/>
      <c r="AL59" s="216"/>
      <c r="AM59" s="252"/>
      <c r="AN59" s="252"/>
      <c r="AO59" s="252"/>
      <c r="AP59" s="252"/>
      <c r="AQ59" s="265"/>
      <c r="AR59" s="209"/>
    </row>
    <row r="60" spans="1:45" s="75" customFormat="1" ht="28.5" customHeight="1" x14ac:dyDescent="0.25">
      <c r="A60" s="290"/>
      <c r="B60" s="275"/>
      <c r="C60" s="272"/>
      <c r="D60" s="275"/>
      <c r="E60" s="281"/>
      <c r="F60" s="275"/>
      <c r="G60" s="284"/>
      <c r="H60" s="197"/>
      <c r="I60" s="295"/>
      <c r="J60" s="197"/>
      <c r="K60" s="195"/>
      <c r="L60" s="195"/>
      <c r="M60" s="197"/>
      <c r="N60" s="184"/>
      <c r="O60" s="184"/>
      <c r="P60" s="235"/>
      <c r="Q60" s="195"/>
      <c r="R60" s="257"/>
      <c r="S60" s="30" t="s">
        <v>123</v>
      </c>
      <c r="T60" s="76"/>
      <c r="U60" s="77"/>
      <c r="V60" s="77"/>
      <c r="W60" s="77"/>
      <c r="X60" s="77"/>
      <c r="Y60" s="77"/>
      <c r="Z60" s="31" t="str">
        <f t="shared" si="0"/>
        <v/>
      </c>
      <c r="AA60" s="81">
        <f t="shared" si="1"/>
        <v>0</v>
      </c>
      <c r="AB60" s="81">
        <f t="shared" si="3"/>
        <v>0</v>
      </c>
      <c r="AC60" s="338"/>
      <c r="AD60" s="238"/>
      <c r="AE60" s="238"/>
      <c r="AF60" s="184"/>
      <c r="AG60" s="206"/>
      <c r="AH60" s="200"/>
      <c r="AI60" s="200"/>
      <c r="AJ60" s="216"/>
      <c r="AK60" s="216"/>
      <c r="AL60" s="216"/>
      <c r="AM60" s="252"/>
      <c r="AN60" s="252"/>
      <c r="AO60" s="252"/>
      <c r="AP60" s="252"/>
      <c r="AQ60" s="265"/>
      <c r="AR60" s="209"/>
    </row>
    <row r="61" spans="1:45" s="75" customFormat="1" ht="17.100000000000001" customHeight="1" x14ac:dyDescent="0.25">
      <c r="A61" s="290"/>
      <c r="B61" s="275"/>
      <c r="C61" s="272"/>
      <c r="D61" s="275"/>
      <c r="E61" s="281"/>
      <c r="F61" s="275"/>
      <c r="G61" s="284"/>
      <c r="H61" s="197"/>
      <c r="I61" s="295"/>
      <c r="J61" s="197"/>
      <c r="K61" s="195"/>
      <c r="L61" s="195"/>
      <c r="M61" s="197"/>
      <c r="N61" s="184"/>
      <c r="O61" s="184"/>
      <c r="P61" s="235"/>
      <c r="Q61" s="195"/>
      <c r="R61" s="257"/>
      <c r="S61" s="30" t="s">
        <v>124</v>
      </c>
      <c r="T61" s="76"/>
      <c r="U61" s="77"/>
      <c r="V61" s="77"/>
      <c r="W61" s="77"/>
      <c r="X61" s="77"/>
      <c r="Y61" s="77"/>
      <c r="Z61" s="31" t="str">
        <f t="shared" si="0"/>
        <v/>
      </c>
      <c r="AA61" s="81">
        <f t="shared" si="1"/>
        <v>0</v>
      </c>
      <c r="AB61" s="81">
        <f t="shared" si="3"/>
        <v>0</v>
      </c>
      <c r="AC61" s="338"/>
      <c r="AD61" s="238"/>
      <c r="AE61" s="238"/>
      <c r="AF61" s="184"/>
      <c r="AG61" s="206"/>
      <c r="AH61" s="200"/>
      <c r="AI61" s="200"/>
      <c r="AJ61" s="216"/>
      <c r="AK61" s="216"/>
      <c r="AL61" s="216"/>
      <c r="AM61" s="252"/>
      <c r="AN61" s="252"/>
      <c r="AO61" s="252"/>
      <c r="AP61" s="252"/>
      <c r="AQ61" s="265"/>
      <c r="AR61" s="209"/>
    </row>
    <row r="62" spans="1:45" s="75" customFormat="1" ht="33" customHeight="1" x14ac:dyDescent="0.25">
      <c r="A62" s="290"/>
      <c r="B62" s="275"/>
      <c r="C62" s="272"/>
      <c r="D62" s="275"/>
      <c r="E62" s="281"/>
      <c r="F62" s="275"/>
      <c r="G62" s="284"/>
      <c r="H62" s="197"/>
      <c r="I62" s="295"/>
      <c r="J62" s="197"/>
      <c r="K62" s="195"/>
      <c r="L62" s="195"/>
      <c r="M62" s="197"/>
      <c r="N62" s="184"/>
      <c r="O62" s="184"/>
      <c r="P62" s="235"/>
      <c r="Q62" s="195"/>
      <c r="R62" s="257"/>
      <c r="S62" s="30" t="s">
        <v>125</v>
      </c>
      <c r="T62" s="76"/>
      <c r="U62" s="77"/>
      <c r="V62" s="77"/>
      <c r="W62" s="77"/>
      <c r="X62" s="77"/>
      <c r="Y62" s="77"/>
      <c r="Z62" s="31" t="str">
        <f t="shared" si="0"/>
        <v/>
      </c>
      <c r="AA62" s="81">
        <f t="shared" si="1"/>
        <v>0</v>
      </c>
      <c r="AB62" s="81">
        <f t="shared" si="3"/>
        <v>0</v>
      </c>
      <c r="AC62" s="338"/>
      <c r="AD62" s="238"/>
      <c r="AE62" s="238"/>
      <c r="AF62" s="184"/>
      <c r="AG62" s="206"/>
      <c r="AH62" s="200"/>
      <c r="AI62" s="200"/>
      <c r="AJ62" s="216"/>
      <c r="AK62" s="216"/>
      <c r="AL62" s="216"/>
      <c r="AM62" s="252"/>
      <c r="AN62" s="252"/>
      <c r="AO62" s="252"/>
      <c r="AP62" s="252"/>
      <c r="AQ62" s="265"/>
      <c r="AR62" s="209"/>
    </row>
    <row r="63" spans="1:45" s="75" customFormat="1" ht="45.75" customHeight="1" x14ac:dyDescent="0.25">
      <c r="A63" s="290"/>
      <c r="B63" s="275"/>
      <c r="C63" s="272"/>
      <c r="D63" s="275"/>
      <c r="E63" s="281"/>
      <c r="F63" s="275"/>
      <c r="G63" s="284"/>
      <c r="H63" s="197"/>
      <c r="I63" s="295">
        <v>2.2999999999999998</v>
      </c>
      <c r="J63" s="197" t="s">
        <v>2140</v>
      </c>
      <c r="K63" s="195" t="s">
        <v>105</v>
      </c>
      <c r="L63" s="195" t="s">
        <v>9</v>
      </c>
      <c r="M63" s="197"/>
      <c r="N63" s="184"/>
      <c r="O63" s="184"/>
      <c r="P63" s="235"/>
      <c r="Q63" s="195" t="s">
        <v>11</v>
      </c>
      <c r="R63" s="298">
        <f>IF(Q63="SI",1,IF(Q63="NO",3,0))</f>
        <v>1</v>
      </c>
      <c r="S63" s="30" t="s">
        <v>126</v>
      </c>
      <c r="T63" s="76" t="s">
        <v>2147</v>
      </c>
      <c r="U63" s="77" t="s">
        <v>8</v>
      </c>
      <c r="V63" s="77" t="s">
        <v>11</v>
      </c>
      <c r="W63" s="77" t="s">
        <v>11</v>
      </c>
      <c r="X63" s="77" t="s">
        <v>11</v>
      </c>
      <c r="Y63" s="77" t="s">
        <v>11</v>
      </c>
      <c r="Z63" s="31" t="str">
        <f t="shared" si="0"/>
        <v>Suficiente</v>
      </c>
      <c r="AA63" s="81">
        <f t="shared" si="1"/>
        <v>1</v>
      </c>
      <c r="AB63" s="81">
        <f t="shared" si="3"/>
        <v>0</v>
      </c>
      <c r="AC63" s="338"/>
      <c r="AD63" s="238"/>
      <c r="AE63" s="238"/>
      <c r="AF63" s="184"/>
      <c r="AG63" s="206"/>
      <c r="AH63" s="200"/>
      <c r="AI63" s="200"/>
      <c r="AJ63" s="216"/>
      <c r="AK63" s="216"/>
      <c r="AL63" s="216"/>
      <c r="AM63" s="252"/>
      <c r="AN63" s="252"/>
      <c r="AO63" s="252"/>
      <c r="AP63" s="252"/>
      <c r="AQ63" s="265"/>
      <c r="AR63" s="208" t="s">
        <v>2148</v>
      </c>
    </row>
    <row r="64" spans="1:45" s="75" customFormat="1" ht="16.5" customHeight="1" x14ac:dyDescent="0.25">
      <c r="A64" s="290"/>
      <c r="B64" s="275"/>
      <c r="C64" s="272"/>
      <c r="D64" s="275"/>
      <c r="E64" s="281"/>
      <c r="F64" s="275"/>
      <c r="G64" s="284"/>
      <c r="H64" s="197"/>
      <c r="I64" s="295"/>
      <c r="J64" s="197"/>
      <c r="K64" s="195"/>
      <c r="L64" s="195"/>
      <c r="M64" s="197"/>
      <c r="N64" s="184"/>
      <c r="O64" s="184"/>
      <c r="P64" s="235"/>
      <c r="Q64" s="195"/>
      <c r="R64" s="257"/>
      <c r="S64" s="30" t="s">
        <v>127</v>
      </c>
      <c r="T64" s="76"/>
      <c r="U64" s="77"/>
      <c r="V64" s="77"/>
      <c r="W64" s="77"/>
      <c r="X64" s="77"/>
      <c r="Y64" s="77"/>
      <c r="Z64" s="31" t="str">
        <f t="shared" si="0"/>
        <v/>
      </c>
      <c r="AA64" s="81">
        <f t="shared" si="1"/>
        <v>0</v>
      </c>
      <c r="AB64" s="81">
        <f t="shared" si="3"/>
        <v>0</v>
      </c>
      <c r="AC64" s="338"/>
      <c r="AD64" s="238"/>
      <c r="AE64" s="238"/>
      <c r="AF64" s="184"/>
      <c r="AG64" s="206"/>
      <c r="AH64" s="200"/>
      <c r="AI64" s="200"/>
      <c r="AJ64" s="216"/>
      <c r="AK64" s="216"/>
      <c r="AL64" s="216"/>
      <c r="AM64" s="252"/>
      <c r="AN64" s="252"/>
      <c r="AO64" s="252"/>
      <c r="AP64" s="252"/>
      <c r="AQ64" s="265"/>
      <c r="AR64" s="209"/>
    </row>
    <row r="65" spans="1:44" s="75" customFormat="1" ht="17.100000000000001" customHeight="1" x14ac:dyDescent="0.25">
      <c r="A65" s="290"/>
      <c r="B65" s="275"/>
      <c r="C65" s="272"/>
      <c r="D65" s="275"/>
      <c r="E65" s="281"/>
      <c r="F65" s="275"/>
      <c r="G65" s="284"/>
      <c r="H65" s="197"/>
      <c r="I65" s="295"/>
      <c r="J65" s="197"/>
      <c r="K65" s="195"/>
      <c r="L65" s="195"/>
      <c r="M65" s="197"/>
      <c r="N65" s="184"/>
      <c r="O65" s="184"/>
      <c r="P65" s="235"/>
      <c r="Q65" s="195"/>
      <c r="R65" s="257"/>
      <c r="S65" s="30" t="s">
        <v>128</v>
      </c>
      <c r="T65" s="76"/>
      <c r="U65" s="77"/>
      <c r="V65" s="77"/>
      <c r="W65" s="77"/>
      <c r="X65" s="77"/>
      <c r="Y65" s="77"/>
      <c r="Z65" s="31" t="str">
        <f t="shared" si="0"/>
        <v/>
      </c>
      <c r="AA65" s="81">
        <f t="shared" si="1"/>
        <v>0</v>
      </c>
      <c r="AB65" s="81">
        <f t="shared" si="3"/>
        <v>0</v>
      </c>
      <c r="AC65" s="338"/>
      <c r="AD65" s="238"/>
      <c r="AE65" s="238"/>
      <c r="AF65" s="184"/>
      <c r="AG65" s="206"/>
      <c r="AH65" s="200"/>
      <c r="AI65" s="200"/>
      <c r="AJ65" s="216"/>
      <c r="AK65" s="216"/>
      <c r="AL65" s="216"/>
      <c r="AM65" s="252"/>
      <c r="AN65" s="252"/>
      <c r="AO65" s="252"/>
      <c r="AP65" s="252"/>
      <c r="AQ65" s="265"/>
      <c r="AR65" s="209"/>
    </row>
    <row r="66" spans="1:44" s="75" customFormat="1" ht="17.100000000000001" customHeight="1" x14ac:dyDescent="0.25">
      <c r="A66" s="290"/>
      <c r="B66" s="275"/>
      <c r="C66" s="272"/>
      <c r="D66" s="275"/>
      <c r="E66" s="281"/>
      <c r="F66" s="275"/>
      <c r="G66" s="284"/>
      <c r="H66" s="197"/>
      <c r="I66" s="295"/>
      <c r="J66" s="197"/>
      <c r="K66" s="195"/>
      <c r="L66" s="195"/>
      <c r="M66" s="197"/>
      <c r="N66" s="184"/>
      <c r="O66" s="184"/>
      <c r="P66" s="235"/>
      <c r="Q66" s="195"/>
      <c r="R66" s="257"/>
      <c r="S66" s="30" t="s">
        <v>129</v>
      </c>
      <c r="T66" s="76"/>
      <c r="U66" s="77"/>
      <c r="V66" s="77"/>
      <c r="W66" s="77"/>
      <c r="X66" s="77"/>
      <c r="Y66" s="77"/>
      <c r="Z66" s="31" t="str">
        <f t="shared" si="0"/>
        <v/>
      </c>
      <c r="AA66" s="81">
        <f t="shared" si="1"/>
        <v>0</v>
      </c>
      <c r="AB66" s="81">
        <f t="shared" si="3"/>
        <v>0</v>
      </c>
      <c r="AC66" s="338"/>
      <c r="AD66" s="238"/>
      <c r="AE66" s="238"/>
      <c r="AF66" s="184"/>
      <c r="AG66" s="206"/>
      <c r="AH66" s="200"/>
      <c r="AI66" s="200"/>
      <c r="AJ66" s="216"/>
      <c r="AK66" s="216"/>
      <c r="AL66" s="216"/>
      <c r="AM66" s="252"/>
      <c r="AN66" s="252"/>
      <c r="AO66" s="252"/>
      <c r="AP66" s="252"/>
      <c r="AQ66" s="265"/>
      <c r="AR66" s="209"/>
    </row>
    <row r="67" spans="1:44" s="75" customFormat="1" ht="17.100000000000001" customHeight="1" x14ac:dyDescent="0.25">
      <c r="A67" s="290"/>
      <c r="B67" s="275"/>
      <c r="C67" s="272"/>
      <c r="D67" s="275"/>
      <c r="E67" s="281"/>
      <c r="F67" s="275"/>
      <c r="G67" s="284"/>
      <c r="H67" s="197"/>
      <c r="I67" s="295"/>
      <c r="J67" s="197"/>
      <c r="K67" s="195"/>
      <c r="L67" s="195"/>
      <c r="M67" s="197"/>
      <c r="N67" s="184"/>
      <c r="O67" s="184"/>
      <c r="P67" s="235"/>
      <c r="Q67" s="195"/>
      <c r="R67" s="257"/>
      <c r="S67" s="30" t="s">
        <v>130</v>
      </c>
      <c r="T67" s="76"/>
      <c r="U67" s="77"/>
      <c r="V67" s="77"/>
      <c r="W67" s="77"/>
      <c r="X67" s="77"/>
      <c r="Y67" s="77"/>
      <c r="Z67" s="31" t="str">
        <f t="shared" si="0"/>
        <v/>
      </c>
      <c r="AA67" s="81">
        <f t="shared" si="1"/>
        <v>0</v>
      </c>
      <c r="AB67" s="81">
        <f t="shared" si="3"/>
        <v>0</v>
      </c>
      <c r="AC67" s="338"/>
      <c r="AD67" s="238"/>
      <c r="AE67" s="238"/>
      <c r="AF67" s="184"/>
      <c r="AG67" s="206"/>
      <c r="AH67" s="200"/>
      <c r="AI67" s="200"/>
      <c r="AJ67" s="216"/>
      <c r="AK67" s="216"/>
      <c r="AL67" s="216"/>
      <c r="AM67" s="252"/>
      <c r="AN67" s="252"/>
      <c r="AO67" s="252"/>
      <c r="AP67" s="252"/>
      <c r="AQ67" s="265"/>
      <c r="AR67" s="209"/>
    </row>
    <row r="68" spans="1:44" s="75" customFormat="1" ht="17.100000000000001" customHeight="1" x14ac:dyDescent="0.25">
      <c r="A68" s="290"/>
      <c r="B68" s="275"/>
      <c r="C68" s="272"/>
      <c r="D68" s="275"/>
      <c r="E68" s="281"/>
      <c r="F68" s="275"/>
      <c r="G68" s="284"/>
      <c r="H68" s="197"/>
      <c r="I68" s="295">
        <v>2.4</v>
      </c>
      <c r="J68" s="197"/>
      <c r="K68" s="195"/>
      <c r="L68" s="195"/>
      <c r="M68" s="197"/>
      <c r="N68" s="184"/>
      <c r="O68" s="184"/>
      <c r="P68" s="235"/>
      <c r="Q68" s="195"/>
      <c r="R68" s="298">
        <f>IF(Q68="SI",1,IF(Q68="NO",3,0))</f>
        <v>0</v>
      </c>
      <c r="S68" s="30" t="s">
        <v>131</v>
      </c>
      <c r="T68" s="76"/>
      <c r="U68" s="77"/>
      <c r="V68" s="77"/>
      <c r="W68" s="77"/>
      <c r="X68" s="77"/>
      <c r="Y68" s="77"/>
      <c r="Z68" s="31" t="str">
        <f t="shared" si="0"/>
        <v/>
      </c>
      <c r="AA68" s="81">
        <f t="shared" si="1"/>
        <v>0</v>
      </c>
      <c r="AB68" s="81">
        <f t="shared" si="3"/>
        <v>0</v>
      </c>
      <c r="AC68" s="338"/>
      <c r="AD68" s="238"/>
      <c r="AE68" s="238"/>
      <c r="AF68" s="184"/>
      <c r="AG68" s="206"/>
      <c r="AH68" s="200"/>
      <c r="AI68" s="200"/>
      <c r="AJ68" s="216"/>
      <c r="AK68" s="216"/>
      <c r="AL68" s="216"/>
      <c r="AM68" s="252"/>
      <c r="AN68" s="252"/>
      <c r="AO68" s="252"/>
      <c r="AP68" s="252"/>
      <c r="AQ68" s="265"/>
      <c r="AR68" s="208" t="s">
        <v>2143</v>
      </c>
    </row>
    <row r="69" spans="1:44" s="75" customFormat="1" ht="17.100000000000001" customHeight="1" x14ac:dyDescent="0.25">
      <c r="A69" s="290"/>
      <c r="B69" s="275"/>
      <c r="C69" s="272"/>
      <c r="D69" s="275"/>
      <c r="E69" s="281"/>
      <c r="F69" s="275"/>
      <c r="G69" s="284"/>
      <c r="H69" s="197"/>
      <c r="I69" s="295"/>
      <c r="J69" s="197"/>
      <c r="K69" s="195"/>
      <c r="L69" s="195"/>
      <c r="M69" s="197"/>
      <c r="N69" s="184"/>
      <c r="O69" s="184"/>
      <c r="P69" s="235"/>
      <c r="Q69" s="195"/>
      <c r="R69" s="257"/>
      <c r="S69" s="30" t="s">
        <v>132</v>
      </c>
      <c r="T69" s="76"/>
      <c r="U69" s="77"/>
      <c r="V69" s="77"/>
      <c r="W69" s="77"/>
      <c r="X69" s="77"/>
      <c r="Y69" s="77"/>
      <c r="Z69" s="31" t="str">
        <f t="shared" si="0"/>
        <v/>
      </c>
      <c r="AA69" s="81">
        <f t="shared" si="1"/>
        <v>0</v>
      </c>
      <c r="AB69" s="81">
        <f t="shared" si="3"/>
        <v>0</v>
      </c>
      <c r="AC69" s="338"/>
      <c r="AD69" s="238"/>
      <c r="AE69" s="238"/>
      <c r="AF69" s="184"/>
      <c r="AG69" s="206"/>
      <c r="AH69" s="200"/>
      <c r="AI69" s="200"/>
      <c r="AJ69" s="216"/>
      <c r="AK69" s="216"/>
      <c r="AL69" s="216"/>
      <c r="AM69" s="252"/>
      <c r="AN69" s="252"/>
      <c r="AO69" s="252"/>
      <c r="AP69" s="252"/>
      <c r="AQ69" s="265"/>
      <c r="AR69" s="209"/>
    </row>
    <row r="70" spans="1:44" s="75" customFormat="1" ht="17.100000000000001" customHeight="1" x14ac:dyDescent="0.25">
      <c r="A70" s="290"/>
      <c r="B70" s="275"/>
      <c r="C70" s="272"/>
      <c r="D70" s="275"/>
      <c r="E70" s="281"/>
      <c r="F70" s="275"/>
      <c r="G70" s="284"/>
      <c r="H70" s="197"/>
      <c r="I70" s="295"/>
      <c r="J70" s="197"/>
      <c r="K70" s="195"/>
      <c r="L70" s="195"/>
      <c r="M70" s="197"/>
      <c r="N70" s="184"/>
      <c r="O70" s="184"/>
      <c r="P70" s="235"/>
      <c r="Q70" s="195"/>
      <c r="R70" s="257"/>
      <c r="S70" s="30" t="s">
        <v>133</v>
      </c>
      <c r="T70" s="76"/>
      <c r="U70" s="77"/>
      <c r="V70" s="77"/>
      <c r="W70" s="77"/>
      <c r="X70" s="77"/>
      <c r="Y70" s="77"/>
      <c r="Z70" s="31" t="str">
        <f t="shared" si="0"/>
        <v/>
      </c>
      <c r="AA70" s="81">
        <f t="shared" si="1"/>
        <v>0</v>
      </c>
      <c r="AB70" s="81">
        <f t="shared" si="3"/>
        <v>0</v>
      </c>
      <c r="AC70" s="338"/>
      <c r="AD70" s="238"/>
      <c r="AE70" s="238"/>
      <c r="AF70" s="184"/>
      <c r="AG70" s="206"/>
      <c r="AH70" s="200"/>
      <c r="AI70" s="200"/>
      <c r="AJ70" s="216"/>
      <c r="AK70" s="216"/>
      <c r="AL70" s="216"/>
      <c r="AM70" s="252"/>
      <c r="AN70" s="252"/>
      <c r="AO70" s="252"/>
      <c r="AP70" s="252"/>
      <c r="AQ70" s="265"/>
      <c r="AR70" s="209"/>
    </row>
    <row r="71" spans="1:44" s="75" customFormat="1" ht="17.100000000000001" customHeight="1" x14ac:dyDescent="0.25">
      <c r="A71" s="290"/>
      <c r="B71" s="275"/>
      <c r="C71" s="272"/>
      <c r="D71" s="275"/>
      <c r="E71" s="281"/>
      <c r="F71" s="275"/>
      <c r="G71" s="284"/>
      <c r="H71" s="197"/>
      <c r="I71" s="295"/>
      <c r="J71" s="197"/>
      <c r="K71" s="195"/>
      <c r="L71" s="195"/>
      <c r="M71" s="197"/>
      <c r="N71" s="184"/>
      <c r="O71" s="184"/>
      <c r="P71" s="235"/>
      <c r="Q71" s="195"/>
      <c r="R71" s="257"/>
      <c r="S71" s="30" t="s">
        <v>134</v>
      </c>
      <c r="T71" s="76"/>
      <c r="U71" s="77"/>
      <c r="V71" s="77"/>
      <c r="W71" s="77"/>
      <c r="X71" s="77"/>
      <c r="Y71" s="77"/>
      <c r="Z71" s="31" t="str">
        <f t="shared" si="0"/>
        <v/>
      </c>
      <c r="AA71" s="81">
        <f t="shared" si="1"/>
        <v>0</v>
      </c>
      <c r="AB71" s="81">
        <f t="shared" si="3"/>
        <v>0</v>
      </c>
      <c r="AC71" s="338"/>
      <c r="AD71" s="238"/>
      <c r="AE71" s="238"/>
      <c r="AF71" s="184"/>
      <c r="AG71" s="206"/>
      <c r="AH71" s="200"/>
      <c r="AI71" s="200"/>
      <c r="AJ71" s="216"/>
      <c r="AK71" s="216"/>
      <c r="AL71" s="216"/>
      <c r="AM71" s="252"/>
      <c r="AN71" s="252"/>
      <c r="AO71" s="252"/>
      <c r="AP71" s="252"/>
      <c r="AQ71" s="265"/>
      <c r="AR71" s="209"/>
    </row>
    <row r="72" spans="1:44" s="75" customFormat="1" ht="17.100000000000001" customHeight="1" x14ac:dyDescent="0.25">
      <c r="A72" s="290"/>
      <c r="B72" s="275"/>
      <c r="C72" s="272"/>
      <c r="D72" s="275"/>
      <c r="E72" s="281"/>
      <c r="F72" s="275"/>
      <c r="G72" s="284"/>
      <c r="H72" s="197"/>
      <c r="I72" s="295"/>
      <c r="J72" s="197"/>
      <c r="K72" s="195"/>
      <c r="L72" s="195"/>
      <c r="M72" s="197"/>
      <c r="N72" s="184"/>
      <c r="O72" s="184"/>
      <c r="P72" s="235"/>
      <c r="Q72" s="195"/>
      <c r="R72" s="257"/>
      <c r="S72" s="30" t="s">
        <v>135</v>
      </c>
      <c r="T72" s="76"/>
      <c r="U72" s="77"/>
      <c r="V72" s="77"/>
      <c r="W72" s="77"/>
      <c r="X72" s="77"/>
      <c r="Y72" s="77"/>
      <c r="Z72" s="31" t="str">
        <f t="shared" si="0"/>
        <v/>
      </c>
      <c r="AA72" s="81">
        <f t="shared" si="1"/>
        <v>0</v>
      </c>
      <c r="AB72" s="81">
        <f t="shared" si="3"/>
        <v>0</v>
      </c>
      <c r="AC72" s="338"/>
      <c r="AD72" s="238"/>
      <c r="AE72" s="238"/>
      <c r="AF72" s="184"/>
      <c r="AG72" s="206"/>
      <c r="AH72" s="200"/>
      <c r="AI72" s="200"/>
      <c r="AJ72" s="216"/>
      <c r="AK72" s="216"/>
      <c r="AL72" s="216"/>
      <c r="AM72" s="252"/>
      <c r="AN72" s="252"/>
      <c r="AO72" s="252"/>
      <c r="AP72" s="252"/>
      <c r="AQ72" s="265"/>
      <c r="AR72" s="209"/>
    </row>
    <row r="73" spans="1:44" s="75" customFormat="1" ht="17.100000000000001" customHeight="1" x14ac:dyDescent="0.25">
      <c r="A73" s="290"/>
      <c r="B73" s="275"/>
      <c r="C73" s="272"/>
      <c r="D73" s="275"/>
      <c r="E73" s="281"/>
      <c r="F73" s="275"/>
      <c r="G73" s="284"/>
      <c r="H73" s="197"/>
      <c r="I73" s="295">
        <v>2.5</v>
      </c>
      <c r="J73" s="197"/>
      <c r="K73" s="195"/>
      <c r="L73" s="195"/>
      <c r="M73" s="197"/>
      <c r="N73" s="184"/>
      <c r="O73" s="184"/>
      <c r="P73" s="235"/>
      <c r="Q73" s="195"/>
      <c r="R73" s="298">
        <f>IF(Q73="SI",1,IF(Q73="NO",3,0))</f>
        <v>0</v>
      </c>
      <c r="S73" s="30" t="s">
        <v>136</v>
      </c>
      <c r="T73" s="76"/>
      <c r="U73" s="77"/>
      <c r="V73" s="77"/>
      <c r="W73" s="77"/>
      <c r="X73" s="77"/>
      <c r="Y73" s="77"/>
      <c r="Z73" s="31" t="str">
        <f t="shared" si="0"/>
        <v/>
      </c>
      <c r="AA73" s="81">
        <f t="shared" si="1"/>
        <v>0</v>
      </c>
      <c r="AB73" s="81">
        <f t="shared" si="3"/>
        <v>0</v>
      </c>
      <c r="AC73" s="338"/>
      <c r="AD73" s="238"/>
      <c r="AE73" s="238"/>
      <c r="AF73" s="184"/>
      <c r="AG73" s="206"/>
      <c r="AH73" s="200"/>
      <c r="AI73" s="200"/>
      <c r="AJ73" s="216"/>
      <c r="AK73" s="216"/>
      <c r="AL73" s="216"/>
      <c r="AM73" s="252"/>
      <c r="AN73" s="252"/>
      <c r="AO73" s="252"/>
      <c r="AP73" s="252"/>
      <c r="AQ73" s="265"/>
      <c r="AR73" s="208"/>
    </row>
    <row r="74" spans="1:44" s="75" customFormat="1" ht="17.100000000000001" customHeight="1" x14ac:dyDescent="0.25">
      <c r="A74" s="290"/>
      <c r="B74" s="275"/>
      <c r="C74" s="272"/>
      <c r="D74" s="275"/>
      <c r="E74" s="281"/>
      <c r="F74" s="275"/>
      <c r="G74" s="284"/>
      <c r="H74" s="197"/>
      <c r="I74" s="295"/>
      <c r="J74" s="197"/>
      <c r="K74" s="195"/>
      <c r="L74" s="195"/>
      <c r="M74" s="197"/>
      <c r="N74" s="184"/>
      <c r="O74" s="184"/>
      <c r="P74" s="235"/>
      <c r="Q74" s="195"/>
      <c r="R74" s="257"/>
      <c r="S74" s="30" t="s">
        <v>137</v>
      </c>
      <c r="T74" s="76"/>
      <c r="U74" s="77"/>
      <c r="V74" s="77"/>
      <c r="W74" s="77"/>
      <c r="X74" s="77"/>
      <c r="Y74" s="77"/>
      <c r="Z74" s="31" t="str">
        <f t="shared" si="0"/>
        <v/>
      </c>
      <c r="AA74" s="81">
        <f t="shared" si="1"/>
        <v>0</v>
      </c>
      <c r="AB74" s="81">
        <f t="shared" si="3"/>
        <v>0</v>
      </c>
      <c r="AC74" s="338"/>
      <c r="AD74" s="238"/>
      <c r="AE74" s="238"/>
      <c r="AF74" s="184"/>
      <c r="AG74" s="206"/>
      <c r="AH74" s="200"/>
      <c r="AI74" s="200"/>
      <c r="AJ74" s="216"/>
      <c r="AK74" s="216"/>
      <c r="AL74" s="216"/>
      <c r="AM74" s="252"/>
      <c r="AN74" s="252"/>
      <c r="AO74" s="252"/>
      <c r="AP74" s="252"/>
      <c r="AQ74" s="265"/>
      <c r="AR74" s="209"/>
    </row>
    <row r="75" spans="1:44" s="75" customFormat="1" ht="17.100000000000001" customHeight="1" x14ac:dyDescent="0.25">
      <c r="A75" s="290"/>
      <c r="B75" s="275"/>
      <c r="C75" s="272"/>
      <c r="D75" s="275"/>
      <c r="E75" s="281"/>
      <c r="F75" s="275"/>
      <c r="G75" s="284"/>
      <c r="H75" s="197"/>
      <c r="I75" s="295"/>
      <c r="J75" s="197"/>
      <c r="K75" s="195"/>
      <c r="L75" s="195"/>
      <c r="M75" s="197"/>
      <c r="N75" s="184"/>
      <c r="O75" s="184"/>
      <c r="P75" s="235"/>
      <c r="Q75" s="195"/>
      <c r="R75" s="257"/>
      <c r="S75" s="30" t="s">
        <v>138</v>
      </c>
      <c r="T75" s="76"/>
      <c r="U75" s="77"/>
      <c r="V75" s="77"/>
      <c r="W75" s="77"/>
      <c r="X75" s="77"/>
      <c r="Y75" s="77"/>
      <c r="Z75" s="31" t="str">
        <f t="shared" si="0"/>
        <v/>
      </c>
      <c r="AA75" s="81">
        <f t="shared" si="1"/>
        <v>0</v>
      </c>
      <c r="AB75" s="81">
        <f t="shared" si="3"/>
        <v>0</v>
      </c>
      <c r="AC75" s="338"/>
      <c r="AD75" s="238"/>
      <c r="AE75" s="238"/>
      <c r="AF75" s="184"/>
      <c r="AG75" s="206"/>
      <c r="AH75" s="200"/>
      <c r="AI75" s="200"/>
      <c r="AJ75" s="216"/>
      <c r="AK75" s="216"/>
      <c r="AL75" s="216"/>
      <c r="AM75" s="252"/>
      <c r="AN75" s="252"/>
      <c r="AO75" s="252"/>
      <c r="AP75" s="252"/>
      <c r="AQ75" s="265"/>
      <c r="AR75" s="209"/>
    </row>
    <row r="76" spans="1:44" s="75" customFormat="1" ht="17.100000000000001" customHeight="1" x14ac:dyDescent="0.25">
      <c r="A76" s="290"/>
      <c r="B76" s="275"/>
      <c r="C76" s="272"/>
      <c r="D76" s="275"/>
      <c r="E76" s="281"/>
      <c r="F76" s="275"/>
      <c r="G76" s="284"/>
      <c r="H76" s="197"/>
      <c r="I76" s="295"/>
      <c r="J76" s="197"/>
      <c r="K76" s="195"/>
      <c r="L76" s="195"/>
      <c r="M76" s="197"/>
      <c r="N76" s="184"/>
      <c r="O76" s="184"/>
      <c r="P76" s="235"/>
      <c r="Q76" s="195"/>
      <c r="R76" s="257"/>
      <c r="S76" s="30" t="s">
        <v>139</v>
      </c>
      <c r="T76" s="76"/>
      <c r="U76" s="77"/>
      <c r="V76" s="77"/>
      <c r="W76" s="77"/>
      <c r="X76" s="77"/>
      <c r="Y76" s="77"/>
      <c r="Z76" s="31" t="str">
        <f t="shared" si="0"/>
        <v/>
      </c>
      <c r="AA76" s="81">
        <f t="shared" si="1"/>
        <v>0</v>
      </c>
      <c r="AB76" s="81">
        <f t="shared" si="3"/>
        <v>0</v>
      </c>
      <c r="AC76" s="338"/>
      <c r="AD76" s="238"/>
      <c r="AE76" s="238"/>
      <c r="AF76" s="184"/>
      <c r="AG76" s="206"/>
      <c r="AH76" s="200"/>
      <c r="AI76" s="200"/>
      <c r="AJ76" s="216"/>
      <c r="AK76" s="216"/>
      <c r="AL76" s="216"/>
      <c r="AM76" s="252"/>
      <c r="AN76" s="252"/>
      <c r="AO76" s="252"/>
      <c r="AP76" s="252"/>
      <c r="AQ76" s="265"/>
      <c r="AR76" s="209"/>
    </row>
    <row r="77" spans="1:44" s="75" customFormat="1" ht="17.100000000000001" customHeight="1" x14ac:dyDescent="0.25">
      <c r="A77" s="291"/>
      <c r="B77" s="276"/>
      <c r="C77" s="273"/>
      <c r="D77" s="276"/>
      <c r="E77" s="282"/>
      <c r="F77" s="276"/>
      <c r="G77" s="285"/>
      <c r="H77" s="198"/>
      <c r="I77" s="296"/>
      <c r="J77" s="198"/>
      <c r="K77" s="233"/>
      <c r="L77" s="233"/>
      <c r="M77" s="198"/>
      <c r="N77" s="185"/>
      <c r="O77" s="185"/>
      <c r="P77" s="236"/>
      <c r="Q77" s="233"/>
      <c r="R77" s="299"/>
      <c r="S77" s="32" t="s">
        <v>140</v>
      </c>
      <c r="T77" s="78"/>
      <c r="U77" s="79"/>
      <c r="V77" s="79"/>
      <c r="W77" s="79"/>
      <c r="X77" s="79"/>
      <c r="Y77" s="79"/>
      <c r="Z77" s="33" t="str">
        <f t="shared" si="0"/>
        <v/>
      </c>
      <c r="AA77" s="82">
        <f t="shared" si="1"/>
        <v>0</v>
      </c>
      <c r="AB77" s="82">
        <f t="shared" si="3"/>
        <v>0</v>
      </c>
      <c r="AC77" s="339"/>
      <c r="AD77" s="239"/>
      <c r="AE77" s="239"/>
      <c r="AF77" s="185"/>
      <c r="AG77" s="207"/>
      <c r="AH77" s="201"/>
      <c r="AI77" s="201"/>
      <c r="AJ77" s="217"/>
      <c r="AK77" s="217"/>
      <c r="AL77" s="217"/>
      <c r="AM77" s="253"/>
      <c r="AN77" s="253"/>
      <c r="AO77" s="253"/>
      <c r="AP77" s="253"/>
      <c r="AQ77" s="266"/>
      <c r="AR77" s="210"/>
    </row>
    <row r="78" spans="1:44" s="75" customFormat="1" ht="40.5" customHeight="1" x14ac:dyDescent="0.25">
      <c r="A78" s="277" t="str">
        <f>IF(E78&lt;&gt;"",'Información General'!$D$15&amp;"_"&amp;+$A$1+3,"")</f>
        <v>2025_3</v>
      </c>
      <c r="B78" s="286" t="s">
        <v>2135</v>
      </c>
      <c r="C78" s="221" t="s">
        <v>54</v>
      </c>
      <c r="D78" s="221" t="s">
        <v>2149</v>
      </c>
      <c r="E78" s="218" t="s">
        <v>2322</v>
      </c>
      <c r="F78" s="221" t="s">
        <v>60</v>
      </c>
      <c r="G78" s="224" t="s">
        <v>7</v>
      </c>
      <c r="H78" s="242"/>
      <c r="I78" s="245">
        <v>3.1</v>
      </c>
      <c r="J78" s="227" t="s">
        <v>2150</v>
      </c>
      <c r="K78" s="232" t="s">
        <v>101</v>
      </c>
      <c r="L78" s="232" t="s">
        <v>106</v>
      </c>
      <c r="M78" s="227" t="s">
        <v>2151</v>
      </c>
      <c r="N78" s="189">
        <v>6</v>
      </c>
      <c r="O78" s="189">
        <v>5</v>
      </c>
      <c r="P78" s="192" t="str">
        <f>IF(AND(N78&lt;&gt;"",O78&lt;&gt;""),IF(AND(N78&gt;5,O78&gt;5),"I",IF(AND(N78&lt;=5,O78&gt;5),"II",IF(AND(N78&gt;5,O78&lt;=5),"IV",IF(AND(N78&lt;=5,O78&lt;=5),"III")))),"")</f>
        <v>IV</v>
      </c>
      <c r="Q78" s="232" t="s">
        <v>11</v>
      </c>
      <c r="R78" s="310">
        <f>IF(Q78="SI",1,IF(Q78="NO",3,0))</f>
        <v>1</v>
      </c>
      <c r="S78" s="28" t="s">
        <v>141</v>
      </c>
      <c r="T78" s="73" t="s">
        <v>2152</v>
      </c>
      <c r="U78" s="74" t="s">
        <v>8</v>
      </c>
      <c r="V78" s="74" t="s">
        <v>11</v>
      </c>
      <c r="W78" s="74" t="s">
        <v>11</v>
      </c>
      <c r="X78" s="74" t="s">
        <v>11</v>
      </c>
      <c r="Y78" s="74" t="s">
        <v>11</v>
      </c>
      <c r="Z78" s="29" t="str">
        <f t="shared" si="0"/>
        <v>Suficiente</v>
      </c>
      <c r="AA78" s="80">
        <f>IF(Z78="Suficiente",1,0)</f>
        <v>1</v>
      </c>
      <c r="AB78" s="80">
        <f>IF(Z78="Deficiente",1,0)</f>
        <v>0</v>
      </c>
      <c r="AC78" s="307" t="str">
        <f>IF(SUM(R78:R102)&gt;=1,IF((SUM(R78:R102)/COUNTA(Q78:Q102))=1,IF(SUM(AA78:AA102)&gt;=1,IF(SUM(AA78:AA102)/(SUM(AA78:AA102)+SUM(AB78:AB102))=100%,"SI","NO"),"NO"),"NO"),"")</f>
        <v>SI</v>
      </c>
      <c r="AD78" s="241" t="str">
        <f>IF($N78=1,"b","")</f>
        <v/>
      </c>
      <c r="AE78" s="241" t="str">
        <f>IF($O78=1,"b","")</f>
        <v/>
      </c>
      <c r="AF78" s="189">
        <v>5</v>
      </c>
      <c r="AG78" s="189">
        <v>4</v>
      </c>
      <c r="AH78" s="202">
        <f>IF(OR($AD78="b",$AE78="b"),2,0)</f>
        <v>0</v>
      </c>
      <c r="AI78" s="202">
        <f>IF(AND($N78=1,$AF78=1,$O78=1,$AG78=1),1,0)</f>
        <v>0</v>
      </c>
      <c r="AJ78" s="186">
        <f>IF(AF78&lt;&gt;"",IF(AI78=1,1,IF(OR($AF78&gt;$N78,AND($AC78="SI",$AF78=$N78),AND($AC78="NO",$AF78&lt;&gt;$N78)),0,1)),0)</f>
        <v>1</v>
      </c>
      <c r="AK78" s="186">
        <f>IF(AG78&lt;&gt;"",IF(AI78=1,1,IF(OR(AG78&gt;O78,AND(AC78="SI",AG78=O78),AND(AC78="NO",AG78&lt;&gt;O78)),0,1)),0)</f>
        <v>1</v>
      </c>
      <c r="AL78" s="186">
        <f>IF(AC78&lt;&gt;"",(+AI78+AJ78+AK78),0)</f>
        <v>2</v>
      </c>
      <c r="AM78" s="251" t="str">
        <f>IF($AL78&gt;=2,IF(AND($AF78="",$AG78=""),"",IF(AND($AF78&gt;5,$AG78&gt;5),"I","")),"")</f>
        <v/>
      </c>
      <c r="AN78" s="251" t="str">
        <f>IF($AL78&gt;=2,IF(AND($AF78="",$AG78=""),"",IF(AND($AF78&lt;6,$AG78&gt;5),"II","")),"")</f>
        <v/>
      </c>
      <c r="AO78" s="251" t="str">
        <f>IF($AL78&gt;=2,IF(AND($AF78="",$AG78=""),"",IF(AND($AF78&lt;6,$AG78&lt;6),"III","")),"")</f>
        <v>III</v>
      </c>
      <c r="AP78" s="251" t="str">
        <f>IF($AL78&gt;=2,IF(AND($AF78="",$AG78=""),"",IF(AND($AF78&gt;5,$AG78&lt;6),"IV","")),"")</f>
        <v/>
      </c>
      <c r="AQ78" s="261" t="s">
        <v>591</v>
      </c>
      <c r="AR78" s="254" t="s">
        <v>2153</v>
      </c>
    </row>
    <row r="79" spans="1:44" s="75" customFormat="1" ht="17.100000000000001" customHeight="1" x14ac:dyDescent="0.25">
      <c r="A79" s="278"/>
      <c r="B79" s="287"/>
      <c r="C79" s="222"/>
      <c r="D79" s="222"/>
      <c r="E79" s="219"/>
      <c r="F79" s="222"/>
      <c r="G79" s="225"/>
      <c r="H79" s="197"/>
      <c r="I79" s="243"/>
      <c r="J79" s="182"/>
      <c r="K79" s="180"/>
      <c r="L79" s="180"/>
      <c r="M79" s="182"/>
      <c r="N79" s="190"/>
      <c r="O79" s="190"/>
      <c r="P79" s="193"/>
      <c r="Q79" s="180"/>
      <c r="R79" s="257"/>
      <c r="S79" s="30" t="s">
        <v>142</v>
      </c>
      <c r="T79" s="76"/>
      <c r="U79" s="77"/>
      <c r="V79" s="77"/>
      <c r="W79" s="77"/>
      <c r="X79" s="77"/>
      <c r="Y79" s="77"/>
      <c r="Z79" s="31" t="str">
        <f t="shared" si="0"/>
        <v/>
      </c>
      <c r="AA79" s="81">
        <f t="shared" si="1"/>
        <v>0</v>
      </c>
      <c r="AB79" s="81">
        <f t="shared" ref="AB79:AB102" si="4">IF(Z79="Deficiente",1,0)</f>
        <v>0</v>
      </c>
      <c r="AC79" s="308"/>
      <c r="AD79" s="238"/>
      <c r="AE79" s="238"/>
      <c r="AF79" s="190"/>
      <c r="AG79" s="190"/>
      <c r="AH79" s="200"/>
      <c r="AI79" s="200"/>
      <c r="AJ79" s="187"/>
      <c r="AK79" s="187"/>
      <c r="AL79" s="187"/>
      <c r="AM79" s="252"/>
      <c r="AN79" s="252"/>
      <c r="AO79" s="252"/>
      <c r="AP79" s="252"/>
      <c r="AQ79" s="262"/>
      <c r="AR79" s="209"/>
    </row>
    <row r="80" spans="1:44" s="75" customFormat="1" ht="17.100000000000001" customHeight="1" x14ac:dyDescent="0.25">
      <c r="A80" s="278"/>
      <c r="B80" s="287"/>
      <c r="C80" s="222"/>
      <c r="D80" s="222"/>
      <c r="E80" s="219"/>
      <c r="F80" s="222"/>
      <c r="G80" s="225"/>
      <c r="H80" s="197"/>
      <c r="I80" s="243"/>
      <c r="J80" s="182"/>
      <c r="K80" s="180"/>
      <c r="L80" s="180"/>
      <c r="M80" s="182"/>
      <c r="N80" s="190"/>
      <c r="O80" s="190"/>
      <c r="P80" s="193"/>
      <c r="Q80" s="180"/>
      <c r="R80" s="257"/>
      <c r="S80" s="30" t="s">
        <v>143</v>
      </c>
      <c r="T80" s="76"/>
      <c r="U80" s="77"/>
      <c r="V80" s="77"/>
      <c r="W80" s="77"/>
      <c r="X80" s="77"/>
      <c r="Y80" s="77"/>
      <c r="Z80" s="31" t="str">
        <f t="shared" si="0"/>
        <v/>
      </c>
      <c r="AA80" s="81">
        <f t="shared" si="1"/>
        <v>0</v>
      </c>
      <c r="AB80" s="81">
        <f t="shared" si="4"/>
        <v>0</v>
      </c>
      <c r="AC80" s="308"/>
      <c r="AD80" s="238"/>
      <c r="AE80" s="238"/>
      <c r="AF80" s="190"/>
      <c r="AG80" s="190"/>
      <c r="AH80" s="200"/>
      <c r="AI80" s="200"/>
      <c r="AJ80" s="187"/>
      <c r="AK80" s="187"/>
      <c r="AL80" s="187"/>
      <c r="AM80" s="252"/>
      <c r="AN80" s="252"/>
      <c r="AO80" s="252"/>
      <c r="AP80" s="252"/>
      <c r="AQ80" s="262"/>
      <c r="AR80" s="209"/>
    </row>
    <row r="81" spans="1:44" s="75" customFormat="1" ht="17.100000000000001" customHeight="1" x14ac:dyDescent="0.25">
      <c r="A81" s="278"/>
      <c r="B81" s="287"/>
      <c r="C81" s="222"/>
      <c r="D81" s="222"/>
      <c r="E81" s="219"/>
      <c r="F81" s="222"/>
      <c r="G81" s="225"/>
      <c r="H81" s="197"/>
      <c r="I81" s="243"/>
      <c r="J81" s="182"/>
      <c r="K81" s="180"/>
      <c r="L81" s="180"/>
      <c r="M81" s="182"/>
      <c r="N81" s="190"/>
      <c r="O81" s="190"/>
      <c r="P81" s="193"/>
      <c r="Q81" s="180"/>
      <c r="R81" s="257"/>
      <c r="S81" s="30" t="s">
        <v>144</v>
      </c>
      <c r="T81" s="76"/>
      <c r="U81" s="77"/>
      <c r="V81" s="77"/>
      <c r="W81" s="77"/>
      <c r="X81" s="77"/>
      <c r="Y81" s="77"/>
      <c r="Z81" s="31" t="str">
        <f t="shared" si="0"/>
        <v/>
      </c>
      <c r="AA81" s="81">
        <f t="shared" si="1"/>
        <v>0</v>
      </c>
      <c r="AB81" s="81">
        <f t="shared" si="4"/>
        <v>0</v>
      </c>
      <c r="AC81" s="308"/>
      <c r="AD81" s="238"/>
      <c r="AE81" s="238"/>
      <c r="AF81" s="190"/>
      <c r="AG81" s="190"/>
      <c r="AH81" s="200"/>
      <c r="AI81" s="200"/>
      <c r="AJ81" s="187"/>
      <c r="AK81" s="187"/>
      <c r="AL81" s="187"/>
      <c r="AM81" s="252"/>
      <c r="AN81" s="252"/>
      <c r="AO81" s="252"/>
      <c r="AP81" s="252"/>
      <c r="AQ81" s="262"/>
      <c r="AR81" s="209"/>
    </row>
    <row r="82" spans="1:44" s="75" customFormat="1" ht="17.100000000000001" customHeight="1" x14ac:dyDescent="0.25">
      <c r="A82" s="278"/>
      <c r="B82" s="287"/>
      <c r="C82" s="222"/>
      <c r="D82" s="222"/>
      <c r="E82" s="219"/>
      <c r="F82" s="222"/>
      <c r="G82" s="225"/>
      <c r="H82" s="197"/>
      <c r="I82" s="243"/>
      <c r="J82" s="182"/>
      <c r="K82" s="180"/>
      <c r="L82" s="180"/>
      <c r="M82" s="182"/>
      <c r="N82" s="190"/>
      <c r="O82" s="190"/>
      <c r="P82" s="193"/>
      <c r="Q82" s="180"/>
      <c r="R82" s="257"/>
      <c r="S82" s="30" t="s">
        <v>145</v>
      </c>
      <c r="T82" s="76"/>
      <c r="U82" s="77"/>
      <c r="V82" s="77"/>
      <c r="W82" s="77"/>
      <c r="X82" s="77"/>
      <c r="Y82" s="77"/>
      <c r="Z82" s="31" t="str">
        <f t="shared" si="0"/>
        <v/>
      </c>
      <c r="AA82" s="81">
        <f t="shared" si="1"/>
        <v>0</v>
      </c>
      <c r="AB82" s="81">
        <f t="shared" si="4"/>
        <v>0</v>
      </c>
      <c r="AC82" s="308"/>
      <c r="AD82" s="238"/>
      <c r="AE82" s="238"/>
      <c r="AF82" s="190"/>
      <c r="AG82" s="190"/>
      <c r="AH82" s="200"/>
      <c r="AI82" s="200"/>
      <c r="AJ82" s="187"/>
      <c r="AK82" s="187"/>
      <c r="AL82" s="187"/>
      <c r="AM82" s="252"/>
      <c r="AN82" s="252"/>
      <c r="AO82" s="252"/>
      <c r="AP82" s="252"/>
      <c r="AQ82" s="262"/>
      <c r="AR82" s="209"/>
    </row>
    <row r="83" spans="1:44" s="75" customFormat="1" ht="17.100000000000001" customHeight="1" x14ac:dyDescent="0.25">
      <c r="A83" s="278"/>
      <c r="B83" s="287"/>
      <c r="C83" s="222"/>
      <c r="D83" s="222"/>
      <c r="E83" s="219"/>
      <c r="F83" s="222"/>
      <c r="G83" s="225"/>
      <c r="H83" s="197"/>
      <c r="I83" s="243">
        <v>3.2</v>
      </c>
      <c r="J83" s="182"/>
      <c r="K83" s="180"/>
      <c r="L83" s="180"/>
      <c r="M83" s="182"/>
      <c r="N83" s="190"/>
      <c r="O83" s="190"/>
      <c r="P83" s="193"/>
      <c r="Q83" s="180"/>
      <c r="R83" s="256">
        <f>IF(Q83="SI",1,IF(Q83="NO",3,0))</f>
        <v>0</v>
      </c>
      <c r="S83" s="30" t="s">
        <v>146</v>
      </c>
      <c r="T83" s="76"/>
      <c r="U83" s="77"/>
      <c r="V83" s="77"/>
      <c r="W83" s="77"/>
      <c r="X83" s="77"/>
      <c r="Y83" s="77"/>
      <c r="Z83" s="31" t="str">
        <f t="shared" si="0"/>
        <v/>
      </c>
      <c r="AA83" s="81">
        <f t="shared" si="1"/>
        <v>0</v>
      </c>
      <c r="AB83" s="81">
        <f t="shared" si="4"/>
        <v>0</v>
      </c>
      <c r="AC83" s="308"/>
      <c r="AD83" s="238"/>
      <c r="AE83" s="238"/>
      <c r="AF83" s="190"/>
      <c r="AG83" s="190"/>
      <c r="AH83" s="200"/>
      <c r="AI83" s="200"/>
      <c r="AJ83" s="187"/>
      <c r="AK83" s="187"/>
      <c r="AL83" s="187"/>
      <c r="AM83" s="252"/>
      <c r="AN83" s="252"/>
      <c r="AO83" s="252"/>
      <c r="AP83" s="252"/>
      <c r="AQ83" s="262"/>
      <c r="AR83" s="255"/>
    </row>
    <row r="84" spans="1:44" s="75" customFormat="1" ht="17.100000000000001" customHeight="1" x14ac:dyDescent="0.25">
      <c r="A84" s="278"/>
      <c r="B84" s="287"/>
      <c r="C84" s="222"/>
      <c r="D84" s="222"/>
      <c r="E84" s="219"/>
      <c r="F84" s="222"/>
      <c r="G84" s="225"/>
      <c r="H84" s="197"/>
      <c r="I84" s="243"/>
      <c r="J84" s="182"/>
      <c r="K84" s="180"/>
      <c r="L84" s="180"/>
      <c r="M84" s="182"/>
      <c r="N84" s="190"/>
      <c r="O84" s="190"/>
      <c r="P84" s="193"/>
      <c r="Q84" s="180"/>
      <c r="R84" s="257"/>
      <c r="S84" s="30" t="s">
        <v>147</v>
      </c>
      <c r="T84" s="76"/>
      <c r="U84" s="77"/>
      <c r="V84" s="77"/>
      <c r="W84" s="77"/>
      <c r="X84" s="77"/>
      <c r="Y84" s="77"/>
      <c r="Z84" s="31" t="str">
        <f t="shared" si="0"/>
        <v/>
      </c>
      <c r="AA84" s="81">
        <f t="shared" si="1"/>
        <v>0</v>
      </c>
      <c r="AB84" s="81">
        <f t="shared" si="4"/>
        <v>0</v>
      </c>
      <c r="AC84" s="308"/>
      <c r="AD84" s="238"/>
      <c r="AE84" s="238"/>
      <c r="AF84" s="190"/>
      <c r="AG84" s="190"/>
      <c r="AH84" s="200"/>
      <c r="AI84" s="200"/>
      <c r="AJ84" s="187"/>
      <c r="AK84" s="187"/>
      <c r="AL84" s="187"/>
      <c r="AM84" s="252"/>
      <c r="AN84" s="252"/>
      <c r="AO84" s="252"/>
      <c r="AP84" s="252"/>
      <c r="AQ84" s="262"/>
      <c r="AR84" s="209"/>
    </row>
    <row r="85" spans="1:44" s="75" customFormat="1" ht="17.100000000000001" customHeight="1" x14ac:dyDescent="0.25">
      <c r="A85" s="278"/>
      <c r="B85" s="287"/>
      <c r="C85" s="222"/>
      <c r="D85" s="222"/>
      <c r="E85" s="219"/>
      <c r="F85" s="222"/>
      <c r="G85" s="225"/>
      <c r="H85" s="197"/>
      <c r="I85" s="243"/>
      <c r="J85" s="182"/>
      <c r="K85" s="180"/>
      <c r="L85" s="180"/>
      <c r="M85" s="182"/>
      <c r="N85" s="190"/>
      <c r="O85" s="190"/>
      <c r="P85" s="193"/>
      <c r="Q85" s="180"/>
      <c r="R85" s="257"/>
      <c r="S85" s="30" t="s">
        <v>148</v>
      </c>
      <c r="T85" s="76"/>
      <c r="U85" s="77"/>
      <c r="V85" s="77"/>
      <c r="W85" s="77"/>
      <c r="X85" s="77"/>
      <c r="Y85" s="77"/>
      <c r="Z85" s="31" t="str">
        <f t="shared" si="0"/>
        <v/>
      </c>
      <c r="AA85" s="81">
        <f t="shared" si="1"/>
        <v>0</v>
      </c>
      <c r="AB85" s="81">
        <f t="shared" si="4"/>
        <v>0</v>
      </c>
      <c r="AC85" s="308"/>
      <c r="AD85" s="238"/>
      <c r="AE85" s="238"/>
      <c r="AF85" s="190"/>
      <c r="AG85" s="190"/>
      <c r="AH85" s="200"/>
      <c r="AI85" s="200"/>
      <c r="AJ85" s="187"/>
      <c r="AK85" s="187"/>
      <c r="AL85" s="187"/>
      <c r="AM85" s="252"/>
      <c r="AN85" s="252"/>
      <c r="AO85" s="252"/>
      <c r="AP85" s="252"/>
      <c r="AQ85" s="262"/>
      <c r="AR85" s="209"/>
    </row>
    <row r="86" spans="1:44" s="75" customFormat="1" ht="17.100000000000001" customHeight="1" x14ac:dyDescent="0.25">
      <c r="A86" s="278"/>
      <c r="B86" s="287"/>
      <c r="C86" s="222"/>
      <c r="D86" s="222"/>
      <c r="E86" s="219"/>
      <c r="F86" s="222"/>
      <c r="G86" s="225"/>
      <c r="H86" s="197"/>
      <c r="I86" s="243"/>
      <c r="J86" s="182"/>
      <c r="K86" s="180"/>
      <c r="L86" s="180"/>
      <c r="M86" s="182"/>
      <c r="N86" s="190"/>
      <c r="O86" s="190"/>
      <c r="P86" s="193"/>
      <c r="Q86" s="180"/>
      <c r="R86" s="257"/>
      <c r="S86" s="30" t="s">
        <v>149</v>
      </c>
      <c r="T86" s="76"/>
      <c r="U86" s="77"/>
      <c r="V86" s="77"/>
      <c r="W86" s="77"/>
      <c r="X86" s="77"/>
      <c r="Y86" s="77"/>
      <c r="Z86" s="31" t="str">
        <f t="shared" si="0"/>
        <v/>
      </c>
      <c r="AA86" s="81">
        <f t="shared" si="1"/>
        <v>0</v>
      </c>
      <c r="AB86" s="81">
        <f t="shared" si="4"/>
        <v>0</v>
      </c>
      <c r="AC86" s="308"/>
      <c r="AD86" s="238"/>
      <c r="AE86" s="238"/>
      <c r="AF86" s="190"/>
      <c r="AG86" s="190"/>
      <c r="AH86" s="200"/>
      <c r="AI86" s="200"/>
      <c r="AJ86" s="187"/>
      <c r="AK86" s="187"/>
      <c r="AL86" s="187"/>
      <c r="AM86" s="252"/>
      <c r="AN86" s="252"/>
      <c r="AO86" s="252"/>
      <c r="AP86" s="252"/>
      <c r="AQ86" s="262"/>
      <c r="AR86" s="209"/>
    </row>
    <row r="87" spans="1:44" s="75" customFormat="1" ht="17.100000000000001" customHeight="1" x14ac:dyDescent="0.25">
      <c r="A87" s="278"/>
      <c r="B87" s="287"/>
      <c r="C87" s="222"/>
      <c r="D87" s="222"/>
      <c r="E87" s="219"/>
      <c r="F87" s="222"/>
      <c r="G87" s="225"/>
      <c r="H87" s="197"/>
      <c r="I87" s="243"/>
      <c r="J87" s="182"/>
      <c r="K87" s="180"/>
      <c r="L87" s="180"/>
      <c r="M87" s="182"/>
      <c r="N87" s="190"/>
      <c r="O87" s="190"/>
      <c r="P87" s="193"/>
      <c r="Q87" s="180"/>
      <c r="R87" s="257"/>
      <c r="S87" s="30" t="s">
        <v>150</v>
      </c>
      <c r="T87" s="76"/>
      <c r="U87" s="77"/>
      <c r="V87" s="77"/>
      <c r="W87" s="77"/>
      <c r="X87" s="77"/>
      <c r="Y87" s="77"/>
      <c r="Z87" s="31" t="str">
        <f t="shared" si="0"/>
        <v/>
      </c>
      <c r="AA87" s="81">
        <f t="shared" si="1"/>
        <v>0</v>
      </c>
      <c r="AB87" s="81">
        <f t="shared" si="4"/>
        <v>0</v>
      </c>
      <c r="AC87" s="308"/>
      <c r="AD87" s="238"/>
      <c r="AE87" s="238"/>
      <c r="AF87" s="190"/>
      <c r="AG87" s="190"/>
      <c r="AH87" s="200"/>
      <c r="AI87" s="200"/>
      <c r="AJ87" s="187"/>
      <c r="AK87" s="187"/>
      <c r="AL87" s="187"/>
      <c r="AM87" s="252"/>
      <c r="AN87" s="252"/>
      <c r="AO87" s="252"/>
      <c r="AP87" s="252"/>
      <c r="AQ87" s="262"/>
      <c r="AR87" s="209"/>
    </row>
    <row r="88" spans="1:44" s="75" customFormat="1" ht="17.100000000000001" customHeight="1" x14ac:dyDescent="0.25">
      <c r="A88" s="278"/>
      <c r="B88" s="287"/>
      <c r="C88" s="222"/>
      <c r="D88" s="222"/>
      <c r="E88" s="219"/>
      <c r="F88" s="222"/>
      <c r="G88" s="225"/>
      <c r="H88" s="197"/>
      <c r="I88" s="243">
        <v>3.3</v>
      </c>
      <c r="J88" s="182"/>
      <c r="K88" s="180"/>
      <c r="L88" s="180"/>
      <c r="M88" s="182"/>
      <c r="N88" s="190"/>
      <c r="O88" s="190"/>
      <c r="P88" s="193"/>
      <c r="Q88" s="180"/>
      <c r="R88" s="256">
        <f>IF(Q88="SI",1,IF(Q88="NO",3,0))</f>
        <v>0</v>
      </c>
      <c r="S88" s="30" t="s">
        <v>151</v>
      </c>
      <c r="T88" s="76"/>
      <c r="U88" s="77"/>
      <c r="V88" s="77"/>
      <c r="W88" s="77"/>
      <c r="X88" s="77"/>
      <c r="Y88" s="77"/>
      <c r="Z88" s="31" t="str">
        <f t="shared" si="0"/>
        <v/>
      </c>
      <c r="AA88" s="81">
        <f t="shared" si="1"/>
        <v>0</v>
      </c>
      <c r="AB88" s="81">
        <f t="shared" si="4"/>
        <v>0</v>
      </c>
      <c r="AC88" s="308"/>
      <c r="AD88" s="238"/>
      <c r="AE88" s="238"/>
      <c r="AF88" s="190"/>
      <c r="AG88" s="190"/>
      <c r="AH88" s="200"/>
      <c r="AI88" s="200"/>
      <c r="AJ88" s="187"/>
      <c r="AK88" s="187"/>
      <c r="AL88" s="187"/>
      <c r="AM88" s="252"/>
      <c r="AN88" s="252"/>
      <c r="AO88" s="252"/>
      <c r="AP88" s="252"/>
      <c r="AQ88" s="262"/>
      <c r="AR88" s="255"/>
    </row>
    <row r="89" spans="1:44" s="75" customFormat="1" ht="17.100000000000001" customHeight="1" x14ac:dyDescent="0.25">
      <c r="A89" s="278"/>
      <c r="B89" s="287"/>
      <c r="C89" s="222"/>
      <c r="D89" s="222"/>
      <c r="E89" s="219"/>
      <c r="F89" s="222"/>
      <c r="G89" s="225"/>
      <c r="H89" s="197"/>
      <c r="I89" s="243"/>
      <c r="J89" s="182"/>
      <c r="K89" s="180"/>
      <c r="L89" s="180"/>
      <c r="M89" s="182"/>
      <c r="N89" s="190"/>
      <c r="O89" s="190"/>
      <c r="P89" s="193"/>
      <c r="Q89" s="180"/>
      <c r="R89" s="257"/>
      <c r="S89" s="30" t="s">
        <v>152</v>
      </c>
      <c r="T89" s="76"/>
      <c r="U89" s="77"/>
      <c r="V89" s="77"/>
      <c r="W89" s="77"/>
      <c r="X89" s="77"/>
      <c r="Y89" s="77"/>
      <c r="Z89" s="31" t="str">
        <f t="shared" si="0"/>
        <v/>
      </c>
      <c r="AA89" s="81">
        <f t="shared" si="1"/>
        <v>0</v>
      </c>
      <c r="AB89" s="81">
        <f t="shared" si="4"/>
        <v>0</v>
      </c>
      <c r="AC89" s="308"/>
      <c r="AD89" s="238"/>
      <c r="AE89" s="238"/>
      <c r="AF89" s="190"/>
      <c r="AG89" s="190"/>
      <c r="AH89" s="200"/>
      <c r="AI89" s="200"/>
      <c r="AJ89" s="187"/>
      <c r="AK89" s="187"/>
      <c r="AL89" s="187"/>
      <c r="AM89" s="252"/>
      <c r="AN89" s="252"/>
      <c r="AO89" s="252"/>
      <c r="AP89" s="252"/>
      <c r="AQ89" s="262"/>
      <c r="AR89" s="209"/>
    </row>
    <row r="90" spans="1:44" s="75" customFormat="1" ht="17.100000000000001" customHeight="1" x14ac:dyDescent="0.25">
      <c r="A90" s="278"/>
      <c r="B90" s="287"/>
      <c r="C90" s="222"/>
      <c r="D90" s="222"/>
      <c r="E90" s="219"/>
      <c r="F90" s="222"/>
      <c r="G90" s="225"/>
      <c r="H90" s="197"/>
      <c r="I90" s="243"/>
      <c r="J90" s="182"/>
      <c r="K90" s="180"/>
      <c r="L90" s="180"/>
      <c r="M90" s="182"/>
      <c r="N90" s="190"/>
      <c r="O90" s="190"/>
      <c r="P90" s="193"/>
      <c r="Q90" s="180"/>
      <c r="R90" s="257"/>
      <c r="S90" s="30" t="s">
        <v>153</v>
      </c>
      <c r="T90" s="76"/>
      <c r="U90" s="77"/>
      <c r="V90" s="77"/>
      <c r="W90" s="77"/>
      <c r="X90" s="77"/>
      <c r="Y90" s="77"/>
      <c r="Z90" s="31" t="str">
        <f t="shared" si="0"/>
        <v/>
      </c>
      <c r="AA90" s="81">
        <f t="shared" si="1"/>
        <v>0</v>
      </c>
      <c r="AB90" s="81">
        <f t="shared" si="4"/>
        <v>0</v>
      </c>
      <c r="AC90" s="308"/>
      <c r="AD90" s="238"/>
      <c r="AE90" s="238"/>
      <c r="AF90" s="190"/>
      <c r="AG90" s="190"/>
      <c r="AH90" s="200"/>
      <c r="AI90" s="200"/>
      <c r="AJ90" s="187"/>
      <c r="AK90" s="187"/>
      <c r="AL90" s="187"/>
      <c r="AM90" s="252"/>
      <c r="AN90" s="252"/>
      <c r="AO90" s="252"/>
      <c r="AP90" s="252"/>
      <c r="AQ90" s="262"/>
      <c r="AR90" s="209"/>
    </row>
    <row r="91" spans="1:44" s="75" customFormat="1" ht="17.100000000000001" customHeight="1" x14ac:dyDescent="0.25">
      <c r="A91" s="278"/>
      <c r="B91" s="287"/>
      <c r="C91" s="222"/>
      <c r="D91" s="222"/>
      <c r="E91" s="219"/>
      <c r="F91" s="222"/>
      <c r="G91" s="225"/>
      <c r="H91" s="197"/>
      <c r="I91" s="243"/>
      <c r="J91" s="182"/>
      <c r="K91" s="180"/>
      <c r="L91" s="180"/>
      <c r="M91" s="182"/>
      <c r="N91" s="190"/>
      <c r="O91" s="190"/>
      <c r="P91" s="193"/>
      <c r="Q91" s="180"/>
      <c r="R91" s="257"/>
      <c r="S91" s="30" t="s">
        <v>154</v>
      </c>
      <c r="T91" s="76"/>
      <c r="U91" s="77"/>
      <c r="V91" s="77"/>
      <c r="W91" s="77"/>
      <c r="X91" s="77"/>
      <c r="Y91" s="77"/>
      <c r="Z91" s="31" t="str">
        <f t="shared" si="0"/>
        <v/>
      </c>
      <c r="AA91" s="81">
        <f t="shared" si="1"/>
        <v>0</v>
      </c>
      <c r="AB91" s="81">
        <f t="shared" si="4"/>
        <v>0</v>
      </c>
      <c r="AC91" s="308"/>
      <c r="AD91" s="238"/>
      <c r="AE91" s="238"/>
      <c r="AF91" s="190"/>
      <c r="AG91" s="190"/>
      <c r="AH91" s="200"/>
      <c r="AI91" s="200"/>
      <c r="AJ91" s="187"/>
      <c r="AK91" s="187"/>
      <c r="AL91" s="187"/>
      <c r="AM91" s="252"/>
      <c r="AN91" s="252"/>
      <c r="AO91" s="252"/>
      <c r="AP91" s="252"/>
      <c r="AQ91" s="262"/>
      <c r="AR91" s="209"/>
    </row>
    <row r="92" spans="1:44" s="75" customFormat="1" ht="17.100000000000001" customHeight="1" x14ac:dyDescent="0.25">
      <c r="A92" s="278"/>
      <c r="B92" s="287"/>
      <c r="C92" s="222"/>
      <c r="D92" s="222"/>
      <c r="E92" s="219"/>
      <c r="F92" s="222"/>
      <c r="G92" s="225"/>
      <c r="H92" s="197"/>
      <c r="I92" s="243"/>
      <c r="J92" s="182"/>
      <c r="K92" s="180"/>
      <c r="L92" s="180"/>
      <c r="M92" s="182"/>
      <c r="N92" s="190"/>
      <c r="O92" s="190"/>
      <c r="P92" s="193"/>
      <c r="Q92" s="180"/>
      <c r="R92" s="257"/>
      <c r="S92" s="30" t="s">
        <v>155</v>
      </c>
      <c r="T92" s="76"/>
      <c r="U92" s="77"/>
      <c r="V92" s="77"/>
      <c r="W92" s="77"/>
      <c r="X92" s="77"/>
      <c r="Y92" s="77"/>
      <c r="Z92" s="31" t="str">
        <f t="shared" si="0"/>
        <v/>
      </c>
      <c r="AA92" s="81">
        <f t="shared" si="1"/>
        <v>0</v>
      </c>
      <c r="AB92" s="81">
        <f t="shared" si="4"/>
        <v>0</v>
      </c>
      <c r="AC92" s="308"/>
      <c r="AD92" s="238"/>
      <c r="AE92" s="238"/>
      <c r="AF92" s="190"/>
      <c r="AG92" s="190"/>
      <c r="AH92" s="200"/>
      <c r="AI92" s="200"/>
      <c r="AJ92" s="187"/>
      <c r="AK92" s="187"/>
      <c r="AL92" s="187"/>
      <c r="AM92" s="252"/>
      <c r="AN92" s="252"/>
      <c r="AO92" s="252"/>
      <c r="AP92" s="252"/>
      <c r="AQ92" s="262"/>
      <c r="AR92" s="209"/>
    </row>
    <row r="93" spans="1:44" s="75" customFormat="1" ht="17.100000000000001" customHeight="1" x14ac:dyDescent="0.25">
      <c r="A93" s="278"/>
      <c r="B93" s="287"/>
      <c r="C93" s="222"/>
      <c r="D93" s="222"/>
      <c r="E93" s="219"/>
      <c r="F93" s="222"/>
      <c r="G93" s="225"/>
      <c r="H93" s="197"/>
      <c r="I93" s="243">
        <v>3.4</v>
      </c>
      <c r="J93" s="182"/>
      <c r="K93" s="180"/>
      <c r="L93" s="180"/>
      <c r="M93" s="182"/>
      <c r="N93" s="190"/>
      <c r="O93" s="190"/>
      <c r="P93" s="193"/>
      <c r="Q93" s="180"/>
      <c r="R93" s="256">
        <f>IF(Q93="SI",1,IF(Q93="NO",3,0))</f>
        <v>0</v>
      </c>
      <c r="S93" s="30" t="s">
        <v>156</v>
      </c>
      <c r="T93" s="76"/>
      <c r="U93" s="77"/>
      <c r="V93" s="77"/>
      <c r="W93" s="77"/>
      <c r="X93" s="77"/>
      <c r="Y93" s="77"/>
      <c r="Z93" s="31" t="str">
        <f t="shared" ref="Z93:Z156" si="5">IF($T93&lt;&gt;"",IF(AND(V93="SI",W93="SI",X93="SI",Y93="SI"),"Suficiente",IF(OR(V93="NO",W93="NO",X93="NO",Y93="NO"),"Deficiente",IF(OR(V93="",W93="",X93="",Y93=""),"Falta Valorar el Control",""))),"")</f>
        <v/>
      </c>
      <c r="AA93" s="81">
        <f t="shared" ref="AA93:AA127" si="6">IF(Z93="Suficiente",1,0)</f>
        <v>0</v>
      </c>
      <c r="AB93" s="81">
        <f t="shared" si="4"/>
        <v>0</v>
      </c>
      <c r="AC93" s="308"/>
      <c r="AD93" s="238"/>
      <c r="AE93" s="238"/>
      <c r="AF93" s="190"/>
      <c r="AG93" s="190"/>
      <c r="AH93" s="200"/>
      <c r="AI93" s="200"/>
      <c r="AJ93" s="187"/>
      <c r="AK93" s="187"/>
      <c r="AL93" s="187"/>
      <c r="AM93" s="252"/>
      <c r="AN93" s="252"/>
      <c r="AO93" s="252"/>
      <c r="AP93" s="252"/>
      <c r="AQ93" s="262"/>
      <c r="AR93" s="255"/>
    </row>
    <row r="94" spans="1:44" s="75" customFormat="1" ht="17.100000000000001" customHeight="1" x14ac:dyDescent="0.25">
      <c r="A94" s="278"/>
      <c r="B94" s="287"/>
      <c r="C94" s="222"/>
      <c r="D94" s="222"/>
      <c r="E94" s="219"/>
      <c r="F94" s="222"/>
      <c r="G94" s="225"/>
      <c r="H94" s="197"/>
      <c r="I94" s="243"/>
      <c r="J94" s="182"/>
      <c r="K94" s="180"/>
      <c r="L94" s="180"/>
      <c r="M94" s="182"/>
      <c r="N94" s="190"/>
      <c r="O94" s="190"/>
      <c r="P94" s="193"/>
      <c r="Q94" s="180"/>
      <c r="R94" s="257"/>
      <c r="S94" s="30" t="s">
        <v>157</v>
      </c>
      <c r="T94" s="76"/>
      <c r="U94" s="77"/>
      <c r="V94" s="77"/>
      <c r="W94" s="77"/>
      <c r="X94" s="77"/>
      <c r="Y94" s="77"/>
      <c r="Z94" s="31" t="str">
        <f t="shared" si="5"/>
        <v/>
      </c>
      <c r="AA94" s="81">
        <f t="shared" si="6"/>
        <v>0</v>
      </c>
      <c r="AB94" s="81">
        <f t="shared" si="4"/>
        <v>0</v>
      </c>
      <c r="AC94" s="308"/>
      <c r="AD94" s="238"/>
      <c r="AE94" s="238"/>
      <c r="AF94" s="190"/>
      <c r="AG94" s="190"/>
      <c r="AH94" s="200"/>
      <c r="AI94" s="200"/>
      <c r="AJ94" s="187"/>
      <c r="AK94" s="187"/>
      <c r="AL94" s="187"/>
      <c r="AM94" s="252"/>
      <c r="AN94" s="252"/>
      <c r="AO94" s="252"/>
      <c r="AP94" s="252"/>
      <c r="AQ94" s="262"/>
      <c r="AR94" s="209"/>
    </row>
    <row r="95" spans="1:44" s="75" customFormat="1" ht="17.100000000000001" customHeight="1" x14ac:dyDescent="0.25">
      <c r="A95" s="278"/>
      <c r="B95" s="287"/>
      <c r="C95" s="222"/>
      <c r="D95" s="222"/>
      <c r="E95" s="219"/>
      <c r="F95" s="222"/>
      <c r="G95" s="225"/>
      <c r="H95" s="197"/>
      <c r="I95" s="243"/>
      <c r="J95" s="182"/>
      <c r="K95" s="180"/>
      <c r="L95" s="180"/>
      <c r="M95" s="182"/>
      <c r="N95" s="190"/>
      <c r="O95" s="190"/>
      <c r="P95" s="193"/>
      <c r="Q95" s="180"/>
      <c r="R95" s="257"/>
      <c r="S95" s="30" t="s">
        <v>158</v>
      </c>
      <c r="T95" s="76"/>
      <c r="U95" s="77"/>
      <c r="V95" s="77"/>
      <c r="W95" s="77"/>
      <c r="X95" s="77"/>
      <c r="Y95" s="77"/>
      <c r="Z95" s="31" t="str">
        <f t="shared" si="5"/>
        <v/>
      </c>
      <c r="AA95" s="81">
        <f t="shared" si="6"/>
        <v>0</v>
      </c>
      <c r="AB95" s="81">
        <f t="shared" si="4"/>
        <v>0</v>
      </c>
      <c r="AC95" s="308"/>
      <c r="AD95" s="238"/>
      <c r="AE95" s="238"/>
      <c r="AF95" s="190"/>
      <c r="AG95" s="190"/>
      <c r="AH95" s="200"/>
      <c r="AI95" s="200"/>
      <c r="AJ95" s="187"/>
      <c r="AK95" s="187"/>
      <c r="AL95" s="187"/>
      <c r="AM95" s="252"/>
      <c r="AN95" s="252"/>
      <c r="AO95" s="252"/>
      <c r="AP95" s="252"/>
      <c r="AQ95" s="262"/>
      <c r="AR95" s="209"/>
    </row>
    <row r="96" spans="1:44" s="75" customFormat="1" ht="17.100000000000001" customHeight="1" x14ac:dyDescent="0.25">
      <c r="A96" s="278"/>
      <c r="B96" s="287"/>
      <c r="C96" s="222"/>
      <c r="D96" s="222"/>
      <c r="E96" s="219"/>
      <c r="F96" s="222"/>
      <c r="G96" s="225"/>
      <c r="H96" s="197"/>
      <c r="I96" s="243"/>
      <c r="J96" s="182"/>
      <c r="K96" s="180"/>
      <c r="L96" s="180"/>
      <c r="M96" s="182"/>
      <c r="N96" s="190"/>
      <c r="O96" s="190"/>
      <c r="P96" s="193"/>
      <c r="Q96" s="180"/>
      <c r="R96" s="257"/>
      <c r="S96" s="30" t="s">
        <v>159</v>
      </c>
      <c r="T96" s="76"/>
      <c r="U96" s="77"/>
      <c r="V96" s="77"/>
      <c r="W96" s="77"/>
      <c r="X96" s="77"/>
      <c r="Y96" s="77"/>
      <c r="Z96" s="31" t="str">
        <f t="shared" si="5"/>
        <v/>
      </c>
      <c r="AA96" s="81">
        <f t="shared" si="6"/>
        <v>0</v>
      </c>
      <c r="AB96" s="81">
        <f t="shared" si="4"/>
        <v>0</v>
      </c>
      <c r="AC96" s="308"/>
      <c r="AD96" s="238"/>
      <c r="AE96" s="238"/>
      <c r="AF96" s="190"/>
      <c r="AG96" s="190"/>
      <c r="AH96" s="200"/>
      <c r="AI96" s="200"/>
      <c r="AJ96" s="187"/>
      <c r="AK96" s="187"/>
      <c r="AL96" s="187"/>
      <c r="AM96" s="252"/>
      <c r="AN96" s="252"/>
      <c r="AO96" s="252"/>
      <c r="AP96" s="252"/>
      <c r="AQ96" s="262"/>
      <c r="AR96" s="209"/>
    </row>
    <row r="97" spans="1:44" s="75" customFormat="1" ht="17.100000000000001" customHeight="1" x14ac:dyDescent="0.25">
      <c r="A97" s="278"/>
      <c r="B97" s="287"/>
      <c r="C97" s="222"/>
      <c r="D97" s="222"/>
      <c r="E97" s="219"/>
      <c r="F97" s="222"/>
      <c r="G97" s="225"/>
      <c r="H97" s="197"/>
      <c r="I97" s="243"/>
      <c r="J97" s="182"/>
      <c r="K97" s="180"/>
      <c r="L97" s="180"/>
      <c r="M97" s="182"/>
      <c r="N97" s="190"/>
      <c r="O97" s="190"/>
      <c r="P97" s="193"/>
      <c r="Q97" s="180"/>
      <c r="R97" s="257"/>
      <c r="S97" s="30" t="s">
        <v>160</v>
      </c>
      <c r="T97" s="76"/>
      <c r="U97" s="77"/>
      <c r="V97" s="77"/>
      <c r="W97" s="77"/>
      <c r="X97" s="77"/>
      <c r="Y97" s="77"/>
      <c r="Z97" s="31" t="str">
        <f t="shared" si="5"/>
        <v/>
      </c>
      <c r="AA97" s="81">
        <f t="shared" si="6"/>
        <v>0</v>
      </c>
      <c r="AB97" s="81">
        <f t="shared" si="4"/>
        <v>0</v>
      </c>
      <c r="AC97" s="308"/>
      <c r="AD97" s="238"/>
      <c r="AE97" s="238"/>
      <c r="AF97" s="190"/>
      <c r="AG97" s="190"/>
      <c r="AH97" s="200"/>
      <c r="AI97" s="200"/>
      <c r="AJ97" s="187"/>
      <c r="AK97" s="187"/>
      <c r="AL97" s="187"/>
      <c r="AM97" s="252"/>
      <c r="AN97" s="252"/>
      <c r="AO97" s="252"/>
      <c r="AP97" s="252"/>
      <c r="AQ97" s="262"/>
      <c r="AR97" s="209"/>
    </row>
    <row r="98" spans="1:44" s="75" customFormat="1" ht="17.100000000000001" customHeight="1" x14ac:dyDescent="0.25">
      <c r="A98" s="278"/>
      <c r="B98" s="287"/>
      <c r="C98" s="222"/>
      <c r="D98" s="222"/>
      <c r="E98" s="219"/>
      <c r="F98" s="222"/>
      <c r="G98" s="225"/>
      <c r="H98" s="197"/>
      <c r="I98" s="243">
        <v>3.5</v>
      </c>
      <c r="J98" s="182"/>
      <c r="K98" s="180"/>
      <c r="L98" s="180"/>
      <c r="M98" s="182"/>
      <c r="N98" s="190"/>
      <c r="O98" s="190"/>
      <c r="P98" s="193"/>
      <c r="Q98" s="180"/>
      <c r="R98" s="256">
        <f>IF(Q98="SI",1,IF(Q98="NO",3,0))</f>
        <v>0</v>
      </c>
      <c r="S98" s="30" t="s">
        <v>161</v>
      </c>
      <c r="T98" s="76"/>
      <c r="U98" s="77"/>
      <c r="V98" s="77"/>
      <c r="W98" s="77"/>
      <c r="X98" s="77"/>
      <c r="Y98" s="77"/>
      <c r="Z98" s="31" t="str">
        <f t="shared" si="5"/>
        <v/>
      </c>
      <c r="AA98" s="81">
        <f t="shared" si="6"/>
        <v>0</v>
      </c>
      <c r="AB98" s="81">
        <f t="shared" si="4"/>
        <v>0</v>
      </c>
      <c r="AC98" s="308"/>
      <c r="AD98" s="238"/>
      <c r="AE98" s="238"/>
      <c r="AF98" s="190"/>
      <c r="AG98" s="190"/>
      <c r="AH98" s="200"/>
      <c r="AI98" s="200"/>
      <c r="AJ98" s="187"/>
      <c r="AK98" s="187"/>
      <c r="AL98" s="187"/>
      <c r="AM98" s="252"/>
      <c r="AN98" s="252"/>
      <c r="AO98" s="252"/>
      <c r="AP98" s="252"/>
      <c r="AQ98" s="262"/>
      <c r="AR98" s="255"/>
    </row>
    <row r="99" spans="1:44" s="75" customFormat="1" ht="17.100000000000001" customHeight="1" x14ac:dyDescent="0.25">
      <c r="A99" s="278"/>
      <c r="B99" s="287"/>
      <c r="C99" s="222"/>
      <c r="D99" s="222"/>
      <c r="E99" s="219"/>
      <c r="F99" s="222"/>
      <c r="G99" s="225"/>
      <c r="H99" s="197"/>
      <c r="I99" s="243"/>
      <c r="J99" s="182"/>
      <c r="K99" s="180"/>
      <c r="L99" s="180"/>
      <c r="M99" s="182"/>
      <c r="N99" s="190"/>
      <c r="O99" s="190"/>
      <c r="P99" s="193"/>
      <c r="Q99" s="180"/>
      <c r="R99" s="257"/>
      <c r="S99" s="30" t="s">
        <v>162</v>
      </c>
      <c r="T99" s="76"/>
      <c r="U99" s="77"/>
      <c r="V99" s="77"/>
      <c r="W99" s="77"/>
      <c r="X99" s="77"/>
      <c r="Y99" s="77"/>
      <c r="Z99" s="31" t="str">
        <f t="shared" si="5"/>
        <v/>
      </c>
      <c r="AA99" s="81">
        <f t="shared" si="6"/>
        <v>0</v>
      </c>
      <c r="AB99" s="81">
        <f t="shared" si="4"/>
        <v>0</v>
      </c>
      <c r="AC99" s="308"/>
      <c r="AD99" s="238"/>
      <c r="AE99" s="238"/>
      <c r="AF99" s="190"/>
      <c r="AG99" s="190"/>
      <c r="AH99" s="200"/>
      <c r="AI99" s="200"/>
      <c r="AJ99" s="187"/>
      <c r="AK99" s="187"/>
      <c r="AL99" s="187"/>
      <c r="AM99" s="252"/>
      <c r="AN99" s="252"/>
      <c r="AO99" s="252"/>
      <c r="AP99" s="252"/>
      <c r="AQ99" s="262"/>
      <c r="AR99" s="209"/>
    </row>
    <row r="100" spans="1:44" s="75" customFormat="1" ht="17.100000000000001" customHeight="1" x14ac:dyDescent="0.25">
      <c r="A100" s="278"/>
      <c r="B100" s="287"/>
      <c r="C100" s="222"/>
      <c r="D100" s="222"/>
      <c r="E100" s="219"/>
      <c r="F100" s="222"/>
      <c r="G100" s="225"/>
      <c r="H100" s="197"/>
      <c r="I100" s="243"/>
      <c r="J100" s="182"/>
      <c r="K100" s="180"/>
      <c r="L100" s="180"/>
      <c r="M100" s="182"/>
      <c r="N100" s="190"/>
      <c r="O100" s="190"/>
      <c r="P100" s="193"/>
      <c r="Q100" s="180"/>
      <c r="R100" s="257"/>
      <c r="S100" s="30" t="s">
        <v>163</v>
      </c>
      <c r="T100" s="76"/>
      <c r="U100" s="77"/>
      <c r="V100" s="77"/>
      <c r="W100" s="77"/>
      <c r="X100" s="77"/>
      <c r="Y100" s="77"/>
      <c r="Z100" s="31" t="str">
        <f t="shared" si="5"/>
        <v/>
      </c>
      <c r="AA100" s="81">
        <f t="shared" si="6"/>
        <v>0</v>
      </c>
      <c r="AB100" s="81">
        <f t="shared" si="4"/>
        <v>0</v>
      </c>
      <c r="AC100" s="308"/>
      <c r="AD100" s="238"/>
      <c r="AE100" s="238"/>
      <c r="AF100" s="190"/>
      <c r="AG100" s="190"/>
      <c r="AH100" s="200"/>
      <c r="AI100" s="200"/>
      <c r="AJ100" s="187"/>
      <c r="AK100" s="187"/>
      <c r="AL100" s="187"/>
      <c r="AM100" s="252"/>
      <c r="AN100" s="252"/>
      <c r="AO100" s="252"/>
      <c r="AP100" s="252"/>
      <c r="AQ100" s="262"/>
      <c r="AR100" s="209"/>
    </row>
    <row r="101" spans="1:44" s="75" customFormat="1" ht="17.100000000000001" customHeight="1" x14ac:dyDescent="0.25">
      <c r="A101" s="278"/>
      <c r="B101" s="287"/>
      <c r="C101" s="222"/>
      <c r="D101" s="222"/>
      <c r="E101" s="219"/>
      <c r="F101" s="222"/>
      <c r="G101" s="225"/>
      <c r="H101" s="197"/>
      <c r="I101" s="243"/>
      <c r="J101" s="182"/>
      <c r="K101" s="180"/>
      <c r="L101" s="180"/>
      <c r="M101" s="182"/>
      <c r="N101" s="190"/>
      <c r="O101" s="190"/>
      <c r="P101" s="193"/>
      <c r="Q101" s="180"/>
      <c r="R101" s="257"/>
      <c r="S101" s="30" t="s">
        <v>164</v>
      </c>
      <c r="T101" s="76"/>
      <c r="U101" s="77"/>
      <c r="V101" s="77"/>
      <c r="W101" s="77"/>
      <c r="X101" s="77"/>
      <c r="Y101" s="77"/>
      <c r="Z101" s="31" t="str">
        <f t="shared" si="5"/>
        <v/>
      </c>
      <c r="AA101" s="81">
        <f t="shared" si="6"/>
        <v>0</v>
      </c>
      <c r="AB101" s="81">
        <f t="shared" si="4"/>
        <v>0</v>
      </c>
      <c r="AC101" s="308"/>
      <c r="AD101" s="238"/>
      <c r="AE101" s="238"/>
      <c r="AF101" s="190"/>
      <c r="AG101" s="190"/>
      <c r="AH101" s="200"/>
      <c r="AI101" s="200"/>
      <c r="AJ101" s="187"/>
      <c r="AK101" s="187"/>
      <c r="AL101" s="187"/>
      <c r="AM101" s="252"/>
      <c r="AN101" s="252"/>
      <c r="AO101" s="252"/>
      <c r="AP101" s="252"/>
      <c r="AQ101" s="262"/>
      <c r="AR101" s="209"/>
    </row>
    <row r="102" spans="1:44" s="75" customFormat="1" ht="17.100000000000001" customHeight="1" x14ac:dyDescent="0.25">
      <c r="A102" s="279"/>
      <c r="B102" s="288"/>
      <c r="C102" s="223"/>
      <c r="D102" s="223"/>
      <c r="E102" s="220"/>
      <c r="F102" s="223"/>
      <c r="G102" s="226"/>
      <c r="H102" s="198"/>
      <c r="I102" s="244"/>
      <c r="J102" s="228"/>
      <c r="K102" s="181"/>
      <c r="L102" s="181"/>
      <c r="M102" s="228"/>
      <c r="N102" s="191"/>
      <c r="O102" s="191"/>
      <c r="P102" s="194"/>
      <c r="Q102" s="181"/>
      <c r="R102" s="299"/>
      <c r="S102" s="32" t="s">
        <v>165</v>
      </c>
      <c r="T102" s="78"/>
      <c r="U102" s="79"/>
      <c r="V102" s="79"/>
      <c r="W102" s="79"/>
      <c r="X102" s="79"/>
      <c r="Y102" s="79"/>
      <c r="Z102" s="33" t="str">
        <f t="shared" si="5"/>
        <v/>
      </c>
      <c r="AA102" s="82">
        <f t="shared" si="6"/>
        <v>0</v>
      </c>
      <c r="AB102" s="82">
        <f t="shared" si="4"/>
        <v>0</v>
      </c>
      <c r="AC102" s="309"/>
      <c r="AD102" s="239"/>
      <c r="AE102" s="239"/>
      <c r="AF102" s="191"/>
      <c r="AG102" s="191"/>
      <c r="AH102" s="201"/>
      <c r="AI102" s="201"/>
      <c r="AJ102" s="188"/>
      <c r="AK102" s="188"/>
      <c r="AL102" s="188"/>
      <c r="AM102" s="253"/>
      <c r="AN102" s="253"/>
      <c r="AO102" s="253"/>
      <c r="AP102" s="253"/>
      <c r="AQ102" s="263"/>
      <c r="AR102" s="210"/>
    </row>
    <row r="103" spans="1:44" s="75" customFormat="1" ht="17.100000000000001" customHeight="1" x14ac:dyDescent="0.25">
      <c r="A103" s="289" t="str">
        <f>IF(E103&lt;&gt;"",'Información General'!$D$15&amp;"_"&amp;+$A$1+4,"")</f>
        <v>2025_4</v>
      </c>
      <c r="B103" s="274" t="s">
        <v>2135</v>
      </c>
      <c r="C103" s="271" t="s">
        <v>92</v>
      </c>
      <c r="D103" s="274" t="s">
        <v>2154</v>
      </c>
      <c r="E103" s="280" t="s">
        <v>2155</v>
      </c>
      <c r="F103" s="274" t="s">
        <v>60</v>
      </c>
      <c r="G103" s="283" t="s">
        <v>623</v>
      </c>
      <c r="H103" s="242"/>
      <c r="I103" s="300">
        <v>4.0999999999999996</v>
      </c>
      <c r="J103" s="242" t="s">
        <v>2156</v>
      </c>
      <c r="K103" s="196" t="s">
        <v>103</v>
      </c>
      <c r="L103" s="196" t="s">
        <v>106</v>
      </c>
      <c r="M103" s="242" t="s">
        <v>2158</v>
      </c>
      <c r="N103" s="183">
        <v>8</v>
      </c>
      <c r="O103" s="183">
        <v>4</v>
      </c>
      <c r="P103" s="234" t="str">
        <f>IF(AND(N103&lt;&gt;"",O103&lt;&gt;""),IF(AND(N103&gt;5,O103&gt;5),"I",IF(AND(N103&lt;=5,O103&gt;5),"II",IF(AND(N103&gt;5,O103&lt;=5),"IV",IF(AND(N103&lt;=5,O103&lt;=5),"III")))),"")</f>
        <v>IV</v>
      </c>
      <c r="Q103" s="196" t="s">
        <v>11</v>
      </c>
      <c r="R103" s="297">
        <f>IF(Q103="SI",1,IF(Q103="NO",3,0))</f>
        <v>1</v>
      </c>
      <c r="S103" s="28" t="s">
        <v>166</v>
      </c>
      <c r="T103" s="73" t="s">
        <v>2159</v>
      </c>
      <c r="U103" s="74" t="s">
        <v>8</v>
      </c>
      <c r="V103" s="77" t="s">
        <v>11</v>
      </c>
      <c r="W103" s="77" t="s">
        <v>11</v>
      </c>
      <c r="X103" s="77" t="s">
        <v>11</v>
      </c>
      <c r="Y103" s="77" t="s">
        <v>11</v>
      </c>
      <c r="Z103" s="29" t="str">
        <f t="shared" si="5"/>
        <v>Suficiente</v>
      </c>
      <c r="AA103" s="80">
        <f>IF(Z103="Suficiente",1,0)</f>
        <v>1</v>
      </c>
      <c r="AB103" s="80">
        <f>IF(Z103="Deficiente",1,0)</f>
        <v>0</v>
      </c>
      <c r="AC103" s="337" t="str">
        <f>IF(SUM(R103:R127)&gt;=1,IF((SUM(R103:R127)/COUNTA(Q103:Q127))=1,IF(SUM(AA103:AA127)&gt;=1,IF(SUM(AA103:AA127)/(SUM(AA103:AA127)+SUM(AB103:AB127))=100%,"SI","NO"),"NO"),"NO"),"")</f>
        <v>SI</v>
      </c>
      <c r="AD103" s="237" t="str">
        <f>IF($N103=1,"b","")</f>
        <v/>
      </c>
      <c r="AE103" s="237" t="str">
        <f>IF($O103=1,"b","")</f>
        <v/>
      </c>
      <c r="AF103" s="183">
        <v>7</v>
      </c>
      <c r="AG103" s="183">
        <v>3</v>
      </c>
      <c r="AH103" s="199">
        <f>IF(OR($AD103="b",$AE103="b"),2,0)</f>
        <v>0</v>
      </c>
      <c r="AI103" s="199">
        <f>IF(AND($N103=1,$AF103=1,$O103=1,$AG103=1),1,0)</f>
        <v>0</v>
      </c>
      <c r="AJ103" s="215">
        <f>IF(AF103&lt;&gt;"",IF(AI103=1,1,IF(OR($AF103&gt;$N103,AND($AC103="SI",$AF103=$N103),AND($AC103="NO",$AF103&lt;&gt;$N103)),0,1)),0)</f>
        <v>1</v>
      </c>
      <c r="AK103" s="215">
        <f>IF(AG103&lt;&gt;"",IF(AI103=1,1,IF(OR(AG103&gt;O103,AND(AC103="SI",AG103=O103),AND(AC103="NO",AG103&lt;&gt;O103)),0,1)),0)</f>
        <v>1</v>
      </c>
      <c r="AL103" s="215">
        <f>IF(AC103&lt;&gt;"",(+AI103+AJ103+AK103),0)</f>
        <v>2</v>
      </c>
      <c r="AM103" s="333" t="str">
        <f>IF($AL103&gt;=2,IF(AND($AF103="",$AG103=""),"",IF(AND($AF103&gt;5,$AG103&gt;5),"I","")),"")</f>
        <v/>
      </c>
      <c r="AN103" s="333" t="str">
        <f>IF($AL103&gt;=2,IF(AND($AF103="",$AG103=""),"",IF(AND($AF103&lt;6,$AG103&gt;5),"II","")),"")</f>
        <v/>
      </c>
      <c r="AO103" s="333" t="str">
        <f>IF($AL103&gt;=2,IF(AND($AF103="",$AG103=""),"",IF(AND($AF103&lt;6,$AG103&lt;6),"III","")),"")</f>
        <v/>
      </c>
      <c r="AP103" s="333" t="str">
        <f>IF($AL103&gt;=2,IF(AND($AF103="",$AG103=""),"",IF(AND($AF103&gt;5,$AG103&lt;6),"IV","")),"")</f>
        <v>IV</v>
      </c>
      <c r="AQ103" s="264" t="s">
        <v>591</v>
      </c>
      <c r="AR103" s="267" t="s">
        <v>2324</v>
      </c>
    </row>
    <row r="104" spans="1:44" s="75" customFormat="1" ht="17.100000000000001" customHeight="1" x14ac:dyDescent="0.25">
      <c r="A104" s="290"/>
      <c r="B104" s="275"/>
      <c r="C104" s="272"/>
      <c r="D104" s="275"/>
      <c r="E104" s="281"/>
      <c r="F104" s="275"/>
      <c r="G104" s="284"/>
      <c r="H104" s="197"/>
      <c r="I104" s="295"/>
      <c r="J104" s="197"/>
      <c r="K104" s="195"/>
      <c r="L104" s="195"/>
      <c r="M104" s="197"/>
      <c r="N104" s="184"/>
      <c r="O104" s="184"/>
      <c r="P104" s="235"/>
      <c r="Q104" s="195"/>
      <c r="R104" s="257"/>
      <c r="S104" s="30" t="s">
        <v>167</v>
      </c>
      <c r="T104" s="76" t="s">
        <v>2160</v>
      </c>
      <c r="U104" s="77" t="s">
        <v>8</v>
      </c>
      <c r="V104" s="77" t="s">
        <v>11</v>
      </c>
      <c r="W104" s="77" t="s">
        <v>11</v>
      </c>
      <c r="X104" s="77" t="s">
        <v>11</v>
      </c>
      <c r="Y104" s="77" t="s">
        <v>11</v>
      </c>
      <c r="Z104" s="31" t="str">
        <f t="shared" si="5"/>
        <v>Suficiente</v>
      </c>
      <c r="AA104" s="81">
        <f t="shared" si="6"/>
        <v>1</v>
      </c>
      <c r="AB104" s="81">
        <f t="shared" ref="AB104:AB127" si="7">IF(Z104="Deficiente",1,0)</f>
        <v>0</v>
      </c>
      <c r="AC104" s="338"/>
      <c r="AD104" s="238"/>
      <c r="AE104" s="238"/>
      <c r="AF104" s="184"/>
      <c r="AG104" s="184"/>
      <c r="AH104" s="200"/>
      <c r="AI104" s="200"/>
      <c r="AJ104" s="216"/>
      <c r="AK104" s="216"/>
      <c r="AL104" s="216"/>
      <c r="AM104" s="252"/>
      <c r="AN104" s="252"/>
      <c r="AO104" s="252"/>
      <c r="AP104" s="252"/>
      <c r="AQ104" s="265"/>
      <c r="AR104" s="209"/>
    </row>
    <row r="105" spans="1:44" s="75" customFormat="1" ht="17.100000000000001" customHeight="1" x14ac:dyDescent="0.25">
      <c r="A105" s="290"/>
      <c r="B105" s="275"/>
      <c r="C105" s="272"/>
      <c r="D105" s="275"/>
      <c r="E105" s="281"/>
      <c r="F105" s="275"/>
      <c r="G105" s="284"/>
      <c r="H105" s="197"/>
      <c r="I105" s="295"/>
      <c r="J105" s="197"/>
      <c r="K105" s="195"/>
      <c r="L105" s="195"/>
      <c r="M105" s="197"/>
      <c r="N105" s="184"/>
      <c r="O105" s="184"/>
      <c r="P105" s="235"/>
      <c r="Q105" s="195"/>
      <c r="R105" s="257"/>
      <c r="S105" s="30" t="s">
        <v>168</v>
      </c>
      <c r="T105" s="76"/>
      <c r="U105" s="77"/>
      <c r="V105" s="77"/>
      <c r="W105" s="77"/>
      <c r="X105" s="77"/>
      <c r="Y105" s="77"/>
      <c r="Z105" s="31" t="str">
        <f t="shared" si="5"/>
        <v/>
      </c>
      <c r="AA105" s="81">
        <f t="shared" si="6"/>
        <v>0</v>
      </c>
      <c r="AB105" s="81">
        <f t="shared" si="7"/>
        <v>0</v>
      </c>
      <c r="AC105" s="338"/>
      <c r="AD105" s="238"/>
      <c r="AE105" s="238"/>
      <c r="AF105" s="184"/>
      <c r="AG105" s="184"/>
      <c r="AH105" s="200"/>
      <c r="AI105" s="200"/>
      <c r="AJ105" s="216"/>
      <c r="AK105" s="216"/>
      <c r="AL105" s="216"/>
      <c r="AM105" s="252"/>
      <c r="AN105" s="252"/>
      <c r="AO105" s="252"/>
      <c r="AP105" s="252"/>
      <c r="AQ105" s="265"/>
      <c r="AR105" s="209"/>
    </row>
    <row r="106" spans="1:44" s="75" customFormat="1" ht="17.100000000000001" customHeight="1" x14ac:dyDescent="0.25">
      <c r="A106" s="290"/>
      <c r="B106" s="275"/>
      <c r="C106" s="272"/>
      <c r="D106" s="275"/>
      <c r="E106" s="281"/>
      <c r="F106" s="275"/>
      <c r="G106" s="284"/>
      <c r="H106" s="197"/>
      <c r="I106" s="295"/>
      <c r="J106" s="197"/>
      <c r="K106" s="195"/>
      <c r="L106" s="195"/>
      <c r="M106" s="197"/>
      <c r="N106" s="184"/>
      <c r="O106" s="184"/>
      <c r="P106" s="235"/>
      <c r="Q106" s="195"/>
      <c r="R106" s="257"/>
      <c r="S106" s="30" t="s">
        <v>169</v>
      </c>
      <c r="T106" s="76"/>
      <c r="U106" s="77"/>
      <c r="V106" s="77"/>
      <c r="W106" s="77"/>
      <c r="X106" s="77"/>
      <c r="Y106" s="77"/>
      <c r="Z106" s="31" t="str">
        <f t="shared" si="5"/>
        <v/>
      </c>
      <c r="AA106" s="81">
        <f t="shared" si="6"/>
        <v>0</v>
      </c>
      <c r="AB106" s="81">
        <f t="shared" si="7"/>
        <v>0</v>
      </c>
      <c r="AC106" s="338"/>
      <c r="AD106" s="238"/>
      <c r="AE106" s="238"/>
      <c r="AF106" s="184"/>
      <c r="AG106" s="184"/>
      <c r="AH106" s="200"/>
      <c r="AI106" s="200"/>
      <c r="AJ106" s="216"/>
      <c r="AK106" s="216"/>
      <c r="AL106" s="216"/>
      <c r="AM106" s="252"/>
      <c r="AN106" s="252"/>
      <c r="AO106" s="252"/>
      <c r="AP106" s="252"/>
      <c r="AQ106" s="265"/>
      <c r="AR106" s="209"/>
    </row>
    <row r="107" spans="1:44" s="75" customFormat="1" ht="17.100000000000001" customHeight="1" x14ac:dyDescent="0.25">
      <c r="A107" s="290"/>
      <c r="B107" s="275"/>
      <c r="C107" s="272"/>
      <c r="D107" s="275"/>
      <c r="E107" s="281"/>
      <c r="F107" s="275"/>
      <c r="G107" s="284"/>
      <c r="H107" s="197"/>
      <c r="I107" s="295"/>
      <c r="J107" s="197"/>
      <c r="K107" s="195"/>
      <c r="L107" s="195"/>
      <c r="M107" s="197"/>
      <c r="N107" s="184"/>
      <c r="O107" s="184"/>
      <c r="P107" s="235"/>
      <c r="Q107" s="195"/>
      <c r="R107" s="257"/>
      <c r="S107" s="30" t="s">
        <v>170</v>
      </c>
      <c r="T107" s="76"/>
      <c r="U107" s="77"/>
      <c r="V107" s="77"/>
      <c r="W107" s="77"/>
      <c r="X107" s="77"/>
      <c r="Y107" s="77"/>
      <c r="Z107" s="31" t="str">
        <f t="shared" si="5"/>
        <v/>
      </c>
      <c r="AA107" s="81">
        <f t="shared" si="6"/>
        <v>0</v>
      </c>
      <c r="AB107" s="81">
        <f t="shared" si="7"/>
        <v>0</v>
      </c>
      <c r="AC107" s="338"/>
      <c r="AD107" s="238"/>
      <c r="AE107" s="238"/>
      <c r="AF107" s="184"/>
      <c r="AG107" s="184"/>
      <c r="AH107" s="200"/>
      <c r="AI107" s="200"/>
      <c r="AJ107" s="216"/>
      <c r="AK107" s="216"/>
      <c r="AL107" s="216"/>
      <c r="AM107" s="252"/>
      <c r="AN107" s="252"/>
      <c r="AO107" s="252"/>
      <c r="AP107" s="252"/>
      <c r="AQ107" s="265"/>
      <c r="AR107" s="209"/>
    </row>
    <row r="108" spans="1:44" s="75" customFormat="1" ht="17.100000000000001" customHeight="1" x14ac:dyDescent="0.25">
      <c r="A108" s="290"/>
      <c r="B108" s="275"/>
      <c r="C108" s="272"/>
      <c r="D108" s="275"/>
      <c r="E108" s="281"/>
      <c r="F108" s="275"/>
      <c r="G108" s="284"/>
      <c r="H108" s="197"/>
      <c r="I108" s="295">
        <v>4.2</v>
      </c>
      <c r="J108" s="197" t="s">
        <v>2157</v>
      </c>
      <c r="K108" s="195" t="s">
        <v>101</v>
      </c>
      <c r="L108" s="195" t="s">
        <v>106</v>
      </c>
      <c r="M108" s="197"/>
      <c r="N108" s="184"/>
      <c r="O108" s="184"/>
      <c r="P108" s="235"/>
      <c r="Q108" s="195"/>
      <c r="R108" s="298">
        <f>IF(Q108="SI",1,IF(Q108="NO",3,0))</f>
        <v>0</v>
      </c>
      <c r="S108" s="30" t="s">
        <v>171</v>
      </c>
      <c r="T108" s="76"/>
      <c r="U108" s="77"/>
      <c r="V108" s="77"/>
      <c r="W108" s="77"/>
      <c r="X108" s="77"/>
      <c r="Y108" s="77"/>
      <c r="Z108" s="31" t="str">
        <f t="shared" si="5"/>
        <v/>
      </c>
      <c r="AA108" s="81">
        <f t="shared" si="6"/>
        <v>0</v>
      </c>
      <c r="AB108" s="81">
        <f t="shared" si="7"/>
        <v>0</v>
      </c>
      <c r="AC108" s="338"/>
      <c r="AD108" s="238"/>
      <c r="AE108" s="238"/>
      <c r="AF108" s="184"/>
      <c r="AG108" s="184"/>
      <c r="AH108" s="200"/>
      <c r="AI108" s="200"/>
      <c r="AJ108" s="216"/>
      <c r="AK108" s="216"/>
      <c r="AL108" s="216"/>
      <c r="AM108" s="252"/>
      <c r="AN108" s="252"/>
      <c r="AO108" s="252"/>
      <c r="AP108" s="252"/>
      <c r="AQ108" s="265"/>
      <c r="AR108" s="208" t="s">
        <v>2325</v>
      </c>
    </row>
    <row r="109" spans="1:44" s="75" customFormat="1" ht="17.100000000000001" customHeight="1" x14ac:dyDescent="0.25">
      <c r="A109" s="290"/>
      <c r="B109" s="275"/>
      <c r="C109" s="272"/>
      <c r="D109" s="275"/>
      <c r="E109" s="281"/>
      <c r="F109" s="275"/>
      <c r="G109" s="284"/>
      <c r="H109" s="197"/>
      <c r="I109" s="295"/>
      <c r="J109" s="197"/>
      <c r="K109" s="195"/>
      <c r="L109" s="195"/>
      <c r="M109" s="197"/>
      <c r="N109" s="184"/>
      <c r="O109" s="184"/>
      <c r="P109" s="235"/>
      <c r="Q109" s="195"/>
      <c r="R109" s="257"/>
      <c r="S109" s="30" t="s">
        <v>172</v>
      </c>
      <c r="T109" s="76"/>
      <c r="U109" s="77"/>
      <c r="V109" s="77"/>
      <c r="W109" s="77"/>
      <c r="X109" s="77"/>
      <c r="Y109" s="77"/>
      <c r="Z109" s="31" t="str">
        <f t="shared" si="5"/>
        <v/>
      </c>
      <c r="AA109" s="81">
        <f t="shared" si="6"/>
        <v>0</v>
      </c>
      <c r="AB109" s="81">
        <f t="shared" si="7"/>
        <v>0</v>
      </c>
      <c r="AC109" s="338"/>
      <c r="AD109" s="238"/>
      <c r="AE109" s="238"/>
      <c r="AF109" s="184"/>
      <c r="AG109" s="184"/>
      <c r="AH109" s="200"/>
      <c r="AI109" s="200"/>
      <c r="AJ109" s="216"/>
      <c r="AK109" s="216"/>
      <c r="AL109" s="216"/>
      <c r="AM109" s="252"/>
      <c r="AN109" s="252"/>
      <c r="AO109" s="252"/>
      <c r="AP109" s="252"/>
      <c r="AQ109" s="265"/>
      <c r="AR109" s="209"/>
    </row>
    <row r="110" spans="1:44" s="75" customFormat="1" ht="17.100000000000001" customHeight="1" x14ac:dyDescent="0.25">
      <c r="A110" s="290"/>
      <c r="B110" s="275"/>
      <c r="C110" s="272"/>
      <c r="D110" s="275"/>
      <c r="E110" s="281"/>
      <c r="F110" s="275"/>
      <c r="G110" s="284"/>
      <c r="H110" s="197"/>
      <c r="I110" s="295"/>
      <c r="J110" s="197"/>
      <c r="K110" s="195"/>
      <c r="L110" s="195"/>
      <c r="M110" s="197"/>
      <c r="N110" s="184"/>
      <c r="O110" s="184"/>
      <c r="P110" s="235"/>
      <c r="Q110" s="195"/>
      <c r="R110" s="257"/>
      <c r="S110" s="30" t="s">
        <v>173</v>
      </c>
      <c r="T110" s="76"/>
      <c r="U110" s="77"/>
      <c r="V110" s="77"/>
      <c r="W110" s="77"/>
      <c r="X110" s="77"/>
      <c r="Y110" s="77"/>
      <c r="Z110" s="31" t="str">
        <f t="shared" si="5"/>
        <v/>
      </c>
      <c r="AA110" s="81">
        <f t="shared" si="6"/>
        <v>0</v>
      </c>
      <c r="AB110" s="81">
        <f t="shared" si="7"/>
        <v>0</v>
      </c>
      <c r="AC110" s="338"/>
      <c r="AD110" s="238"/>
      <c r="AE110" s="238"/>
      <c r="AF110" s="184"/>
      <c r="AG110" s="184"/>
      <c r="AH110" s="200"/>
      <c r="AI110" s="200"/>
      <c r="AJ110" s="216"/>
      <c r="AK110" s="216"/>
      <c r="AL110" s="216"/>
      <c r="AM110" s="252"/>
      <c r="AN110" s="252"/>
      <c r="AO110" s="252"/>
      <c r="AP110" s="252"/>
      <c r="AQ110" s="265"/>
      <c r="AR110" s="209"/>
    </row>
    <row r="111" spans="1:44" s="75" customFormat="1" ht="17.100000000000001" customHeight="1" x14ac:dyDescent="0.25">
      <c r="A111" s="290"/>
      <c r="B111" s="275"/>
      <c r="C111" s="272"/>
      <c r="D111" s="275"/>
      <c r="E111" s="281"/>
      <c r="F111" s="275"/>
      <c r="G111" s="284"/>
      <c r="H111" s="197"/>
      <c r="I111" s="295"/>
      <c r="J111" s="197"/>
      <c r="K111" s="195"/>
      <c r="L111" s="195"/>
      <c r="M111" s="197"/>
      <c r="N111" s="184"/>
      <c r="O111" s="184"/>
      <c r="P111" s="235"/>
      <c r="Q111" s="195"/>
      <c r="R111" s="257"/>
      <c r="S111" s="30" t="s">
        <v>174</v>
      </c>
      <c r="T111" s="76"/>
      <c r="U111" s="77"/>
      <c r="V111" s="77"/>
      <c r="W111" s="77"/>
      <c r="X111" s="77"/>
      <c r="Y111" s="77"/>
      <c r="Z111" s="31" t="str">
        <f t="shared" si="5"/>
        <v/>
      </c>
      <c r="AA111" s="81">
        <f t="shared" si="6"/>
        <v>0</v>
      </c>
      <c r="AB111" s="81">
        <f t="shared" si="7"/>
        <v>0</v>
      </c>
      <c r="AC111" s="338"/>
      <c r="AD111" s="238"/>
      <c r="AE111" s="238"/>
      <c r="AF111" s="184"/>
      <c r="AG111" s="184"/>
      <c r="AH111" s="200"/>
      <c r="AI111" s="200"/>
      <c r="AJ111" s="216"/>
      <c r="AK111" s="216"/>
      <c r="AL111" s="216"/>
      <c r="AM111" s="252"/>
      <c r="AN111" s="252"/>
      <c r="AO111" s="252"/>
      <c r="AP111" s="252"/>
      <c r="AQ111" s="265"/>
      <c r="AR111" s="209"/>
    </row>
    <row r="112" spans="1:44" s="75" customFormat="1" ht="17.100000000000001" customHeight="1" x14ac:dyDescent="0.25">
      <c r="A112" s="290"/>
      <c r="B112" s="275"/>
      <c r="C112" s="272"/>
      <c r="D112" s="275"/>
      <c r="E112" s="281"/>
      <c r="F112" s="275"/>
      <c r="G112" s="284"/>
      <c r="H112" s="197"/>
      <c r="I112" s="295"/>
      <c r="J112" s="197"/>
      <c r="K112" s="195"/>
      <c r="L112" s="195"/>
      <c r="M112" s="197"/>
      <c r="N112" s="184"/>
      <c r="O112" s="184"/>
      <c r="P112" s="235"/>
      <c r="Q112" s="195"/>
      <c r="R112" s="257"/>
      <c r="S112" s="30" t="s">
        <v>175</v>
      </c>
      <c r="T112" s="76"/>
      <c r="U112" s="77"/>
      <c r="V112" s="77"/>
      <c r="W112" s="77"/>
      <c r="X112" s="77"/>
      <c r="Y112" s="77"/>
      <c r="Z112" s="31" t="str">
        <f t="shared" si="5"/>
        <v/>
      </c>
      <c r="AA112" s="81">
        <f t="shared" si="6"/>
        <v>0</v>
      </c>
      <c r="AB112" s="81">
        <f t="shared" si="7"/>
        <v>0</v>
      </c>
      <c r="AC112" s="338"/>
      <c r="AD112" s="238"/>
      <c r="AE112" s="238"/>
      <c r="AF112" s="184"/>
      <c r="AG112" s="184"/>
      <c r="AH112" s="200"/>
      <c r="AI112" s="200"/>
      <c r="AJ112" s="216"/>
      <c r="AK112" s="216"/>
      <c r="AL112" s="216"/>
      <c r="AM112" s="252"/>
      <c r="AN112" s="252"/>
      <c r="AO112" s="252"/>
      <c r="AP112" s="252"/>
      <c r="AQ112" s="265"/>
      <c r="AR112" s="209"/>
    </row>
    <row r="113" spans="1:44" s="75" customFormat="1" ht="17.100000000000001" customHeight="1" x14ac:dyDescent="0.25">
      <c r="A113" s="290"/>
      <c r="B113" s="275"/>
      <c r="C113" s="272"/>
      <c r="D113" s="275"/>
      <c r="E113" s="281"/>
      <c r="F113" s="275"/>
      <c r="G113" s="284"/>
      <c r="H113" s="197"/>
      <c r="I113" s="295">
        <v>4.3</v>
      </c>
      <c r="J113" s="197"/>
      <c r="K113" s="195"/>
      <c r="L113" s="195"/>
      <c r="M113" s="197"/>
      <c r="N113" s="184"/>
      <c r="O113" s="184"/>
      <c r="P113" s="235"/>
      <c r="Q113" s="195"/>
      <c r="R113" s="298">
        <f>IF(Q113="SI",1,IF(Q113="NO",3,0))</f>
        <v>0</v>
      </c>
      <c r="S113" s="30" t="s">
        <v>176</v>
      </c>
      <c r="T113" s="76"/>
      <c r="U113" s="77"/>
      <c r="V113" s="77"/>
      <c r="W113" s="77"/>
      <c r="X113" s="77"/>
      <c r="Y113" s="77"/>
      <c r="Z113" s="31" t="str">
        <f t="shared" si="5"/>
        <v/>
      </c>
      <c r="AA113" s="81">
        <f t="shared" si="6"/>
        <v>0</v>
      </c>
      <c r="AB113" s="81">
        <f t="shared" si="7"/>
        <v>0</v>
      </c>
      <c r="AC113" s="338"/>
      <c r="AD113" s="238"/>
      <c r="AE113" s="238"/>
      <c r="AF113" s="184"/>
      <c r="AG113" s="184"/>
      <c r="AH113" s="200"/>
      <c r="AI113" s="200"/>
      <c r="AJ113" s="216"/>
      <c r="AK113" s="216"/>
      <c r="AL113" s="216"/>
      <c r="AM113" s="252"/>
      <c r="AN113" s="252"/>
      <c r="AO113" s="252"/>
      <c r="AP113" s="252"/>
      <c r="AQ113" s="265"/>
      <c r="AR113" s="208"/>
    </row>
    <row r="114" spans="1:44" s="75" customFormat="1" ht="17.100000000000001" customHeight="1" x14ac:dyDescent="0.25">
      <c r="A114" s="290"/>
      <c r="B114" s="275"/>
      <c r="C114" s="272"/>
      <c r="D114" s="275"/>
      <c r="E114" s="281"/>
      <c r="F114" s="275"/>
      <c r="G114" s="284"/>
      <c r="H114" s="197"/>
      <c r="I114" s="295"/>
      <c r="J114" s="197"/>
      <c r="K114" s="195"/>
      <c r="L114" s="195"/>
      <c r="M114" s="197"/>
      <c r="N114" s="184"/>
      <c r="O114" s="184"/>
      <c r="P114" s="235"/>
      <c r="Q114" s="195"/>
      <c r="R114" s="257"/>
      <c r="S114" s="30" t="s">
        <v>177</v>
      </c>
      <c r="T114" s="76"/>
      <c r="U114" s="77"/>
      <c r="V114" s="77"/>
      <c r="W114" s="77"/>
      <c r="X114" s="77"/>
      <c r="Y114" s="77"/>
      <c r="Z114" s="31" t="str">
        <f t="shared" si="5"/>
        <v/>
      </c>
      <c r="AA114" s="81">
        <f t="shared" si="6"/>
        <v>0</v>
      </c>
      <c r="AB114" s="81">
        <f t="shared" si="7"/>
        <v>0</v>
      </c>
      <c r="AC114" s="338"/>
      <c r="AD114" s="238"/>
      <c r="AE114" s="238"/>
      <c r="AF114" s="184"/>
      <c r="AG114" s="184"/>
      <c r="AH114" s="200"/>
      <c r="AI114" s="200"/>
      <c r="AJ114" s="216"/>
      <c r="AK114" s="216"/>
      <c r="AL114" s="216"/>
      <c r="AM114" s="252"/>
      <c r="AN114" s="252"/>
      <c r="AO114" s="252"/>
      <c r="AP114" s="252"/>
      <c r="AQ114" s="265"/>
      <c r="AR114" s="209"/>
    </row>
    <row r="115" spans="1:44" s="75" customFormat="1" ht="17.100000000000001" customHeight="1" x14ac:dyDescent="0.25">
      <c r="A115" s="290"/>
      <c r="B115" s="275"/>
      <c r="C115" s="272"/>
      <c r="D115" s="275"/>
      <c r="E115" s="281"/>
      <c r="F115" s="275"/>
      <c r="G115" s="284"/>
      <c r="H115" s="197"/>
      <c r="I115" s="295"/>
      <c r="J115" s="197"/>
      <c r="K115" s="195"/>
      <c r="L115" s="195"/>
      <c r="M115" s="197"/>
      <c r="N115" s="184"/>
      <c r="O115" s="184"/>
      <c r="P115" s="235"/>
      <c r="Q115" s="195"/>
      <c r="R115" s="257"/>
      <c r="S115" s="30" t="s">
        <v>178</v>
      </c>
      <c r="T115" s="76"/>
      <c r="U115" s="77"/>
      <c r="V115" s="77"/>
      <c r="W115" s="77"/>
      <c r="X115" s="77"/>
      <c r="Y115" s="77"/>
      <c r="Z115" s="31" t="str">
        <f t="shared" si="5"/>
        <v/>
      </c>
      <c r="AA115" s="81">
        <f t="shared" si="6"/>
        <v>0</v>
      </c>
      <c r="AB115" s="81">
        <f t="shared" si="7"/>
        <v>0</v>
      </c>
      <c r="AC115" s="338"/>
      <c r="AD115" s="238"/>
      <c r="AE115" s="238"/>
      <c r="AF115" s="184"/>
      <c r="AG115" s="184"/>
      <c r="AH115" s="200"/>
      <c r="AI115" s="200"/>
      <c r="AJ115" s="216"/>
      <c r="AK115" s="216"/>
      <c r="AL115" s="216"/>
      <c r="AM115" s="252"/>
      <c r="AN115" s="252"/>
      <c r="AO115" s="252"/>
      <c r="AP115" s="252"/>
      <c r="AQ115" s="265"/>
      <c r="AR115" s="209"/>
    </row>
    <row r="116" spans="1:44" s="75" customFormat="1" ht="17.100000000000001" customHeight="1" x14ac:dyDescent="0.25">
      <c r="A116" s="290"/>
      <c r="B116" s="275"/>
      <c r="C116" s="272"/>
      <c r="D116" s="275"/>
      <c r="E116" s="281"/>
      <c r="F116" s="275"/>
      <c r="G116" s="284"/>
      <c r="H116" s="197"/>
      <c r="I116" s="295"/>
      <c r="J116" s="197"/>
      <c r="K116" s="195"/>
      <c r="L116" s="195"/>
      <c r="M116" s="197"/>
      <c r="N116" s="184"/>
      <c r="O116" s="184"/>
      <c r="P116" s="235"/>
      <c r="Q116" s="195"/>
      <c r="R116" s="257"/>
      <c r="S116" s="30" t="s">
        <v>179</v>
      </c>
      <c r="T116" s="76"/>
      <c r="U116" s="77"/>
      <c r="V116" s="77"/>
      <c r="W116" s="77"/>
      <c r="X116" s="77"/>
      <c r="Y116" s="77"/>
      <c r="Z116" s="31" t="str">
        <f t="shared" si="5"/>
        <v/>
      </c>
      <c r="AA116" s="81">
        <f t="shared" si="6"/>
        <v>0</v>
      </c>
      <c r="AB116" s="81">
        <f t="shared" si="7"/>
        <v>0</v>
      </c>
      <c r="AC116" s="338"/>
      <c r="AD116" s="238"/>
      <c r="AE116" s="238"/>
      <c r="AF116" s="184"/>
      <c r="AG116" s="184"/>
      <c r="AH116" s="200"/>
      <c r="AI116" s="200"/>
      <c r="AJ116" s="216"/>
      <c r="AK116" s="216"/>
      <c r="AL116" s="216"/>
      <c r="AM116" s="252"/>
      <c r="AN116" s="252"/>
      <c r="AO116" s="252"/>
      <c r="AP116" s="252"/>
      <c r="AQ116" s="265"/>
      <c r="AR116" s="209"/>
    </row>
    <row r="117" spans="1:44" s="75" customFormat="1" ht="17.100000000000001" customHeight="1" x14ac:dyDescent="0.25">
      <c r="A117" s="290"/>
      <c r="B117" s="275"/>
      <c r="C117" s="272"/>
      <c r="D117" s="275"/>
      <c r="E117" s="281"/>
      <c r="F117" s="275"/>
      <c r="G117" s="284"/>
      <c r="H117" s="197"/>
      <c r="I117" s="295"/>
      <c r="J117" s="197"/>
      <c r="K117" s="195"/>
      <c r="L117" s="195"/>
      <c r="M117" s="197"/>
      <c r="N117" s="184"/>
      <c r="O117" s="184"/>
      <c r="P117" s="235"/>
      <c r="Q117" s="195"/>
      <c r="R117" s="257"/>
      <c r="S117" s="30" t="s">
        <v>180</v>
      </c>
      <c r="T117" s="76"/>
      <c r="U117" s="77"/>
      <c r="V117" s="77"/>
      <c r="W117" s="77"/>
      <c r="X117" s="77"/>
      <c r="Y117" s="77"/>
      <c r="Z117" s="31" t="str">
        <f t="shared" si="5"/>
        <v/>
      </c>
      <c r="AA117" s="81">
        <f t="shared" si="6"/>
        <v>0</v>
      </c>
      <c r="AB117" s="81">
        <f t="shared" si="7"/>
        <v>0</v>
      </c>
      <c r="AC117" s="338"/>
      <c r="AD117" s="238"/>
      <c r="AE117" s="238"/>
      <c r="AF117" s="184"/>
      <c r="AG117" s="184"/>
      <c r="AH117" s="200"/>
      <c r="AI117" s="200"/>
      <c r="AJ117" s="216"/>
      <c r="AK117" s="216"/>
      <c r="AL117" s="216"/>
      <c r="AM117" s="252"/>
      <c r="AN117" s="252"/>
      <c r="AO117" s="252"/>
      <c r="AP117" s="252"/>
      <c r="AQ117" s="265"/>
      <c r="AR117" s="209"/>
    </row>
    <row r="118" spans="1:44" s="75" customFormat="1" ht="17.100000000000001" customHeight="1" x14ac:dyDescent="0.25">
      <c r="A118" s="290"/>
      <c r="B118" s="275"/>
      <c r="C118" s="272"/>
      <c r="D118" s="275"/>
      <c r="E118" s="281"/>
      <c r="F118" s="275"/>
      <c r="G118" s="284"/>
      <c r="H118" s="197"/>
      <c r="I118" s="295">
        <v>4.4000000000000004</v>
      </c>
      <c r="J118" s="197"/>
      <c r="K118" s="195"/>
      <c r="L118" s="195"/>
      <c r="M118" s="197"/>
      <c r="N118" s="184"/>
      <c r="O118" s="184"/>
      <c r="P118" s="235"/>
      <c r="Q118" s="195"/>
      <c r="R118" s="298">
        <f>IF(Q118="SI",1,IF(Q118="NO",3,0))</f>
        <v>0</v>
      </c>
      <c r="S118" s="30" t="s">
        <v>181</v>
      </c>
      <c r="T118" s="76"/>
      <c r="U118" s="77"/>
      <c r="V118" s="77"/>
      <c r="W118" s="77"/>
      <c r="X118" s="77"/>
      <c r="Y118" s="77"/>
      <c r="Z118" s="31" t="str">
        <f t="shared" si="5"/>
        <v/>
      </c>
      <c r="AA118" s="81">
        <f t="shared" si="6"/>
        <v>0</v>
      </c>
      <c r="AB118" s="81">
        <f t="shared" si="7"/>
        <v>0</v>
      </c>
      <c r="AC118" s="338"/>
      <c r="AD118" s="238"/>
      <c r="AE118" s="238"/>
      <c r="AF118" s="184"/>
      <c r="AG118" s="184"/>
      <c r="AH118" s="200"/>
      <c r="AI118" s="200"/>
      <c r="AJ118" s="216"/>
      <c r="AK118" s="216"/>
      <c r="AL118" s="216"/>
      <c r="AM118" s="252"/>
      <c r="AN118" s="252"/>
      <c r="AO118" s="252"/>
      <c r="AP118" s="252"/>
      <c r="AQ118" s="265"/>
      <c r="AR118" s="208"/>
    </row>
    <row r="119" spans="1:44" s="75" customFormat="1" ht="17.100000000000001" customHeight="1" x14ac:dyDescent="0.25">
      <c r="A119" s="290"/>
      <c r="B119" s="275"/>
      <c r="C119" s="272"/>
      <c r="D119" s="275"/>
      <c r="E119" s="281"/>
      <c r="F119" s="275"/>
      <c r="G119" s="284"/>
      <c r="H119" s="197"/>
      <c r="I119" s="295"/>
      <c r="J119" s="197"/>
      <c r="K119" s="195"/>
      <c r="L119" s="195"/>
      <c r="M119" s="197"/>
      <c r="N119" s="184"/>
      <c r="O119" s="184"/>
      <c r="P119" s="235"/>
      <c r="Q119" s="195"/>
      <c r="R119" s="257"/>
      <c r="S119" s="30" t="s">
        <v>182</v>
      </c>
      <c r="T119" s="76"/>
      <c r="U119" s="77"/>
      <c r="V119" s="77"/>
      <c r="W119" s="77"/>
      <c r="X119" s="77"/>
      <c r="Y119" s="77"/>
      <c r="Z119" s="31" t="str">
        <f t="shared" si="5"/>
        <v/>
      </c>
      <c r="AA119" s="81">
        <f t="shared" si="6"/>
        <v>0</v>
      </c>
      <c r="AB119" s="81">
        <f t="shared" si="7"/>
        <v>0</v>
      </c>
      <c r="AC119" s="338"/>
      <c r="AD119" s="238"/>
      <c r="AE119" s="238"/>
      <c r="AF119" s="184"/>
      <c r="AG119" s="184"/>
      <c r="AH119" s="200"/>
      <c r="AI119" s="200"/>
      <c r="AJ119" s="216"/>
      <c r="AK119" s="216"/>
      <c r="AL119" s="216"/>
      <c r="AM119" s="252"/>
      <c r="AN119" s="252"/>
      <c r="AO119" s="252"/>
      <c r="AP119" s="252"/>
      <c r="AQ119" s="265"/>
      <c r="AR119" s="209"/>
    </row>
    <row r="120" spans="1:44" s="75" customFormat="1" ht="17.100000000000001" customHeight="1" x14ac:dyDescent="0.25">
      <c r="A120" s="290"/>
      <c r="B120" s="275"/>
      <c r="C120" s="272"/>
      <c r="D120" s="275"/>
      <c r="E120" s="281"/>
      <c r="F120" s="275"/>
      <c r="G120" s="284"/>
      <c r="H120" s="197"/>
      <c r="I120" s="295"/>
      <c r="J120" s="197"/>
      <c r="K120" s="195"/>
      <c r="L120" s="195"/>
      <c r="M120" s="197"/>
      <c r="N120" s="184"/>
      <c r="O120" s="184"/>
      <c r="P120" s="235"/>
      <c r="Q120" s="195"/>
      <c r="R120" s="257"/>
      <c r="S120" s="30" t="s">
        <v>183</v>
      </c>
      <c r="T120" s="76"/>
      <c r="U120" s="77"/>
      <c r="V120" s="77"/>
      <c r="W120" s="77"/>
      <c r="X120" s="77"/>
      <c r="Y120" s="77"/>
      <c r="Z120" s="31" t="str">
        <f t="shared" si="5"/>
        <v/>
      </c>
      <c r="AA120" s="81">
        <f t="shared" si="6"/>
        <v>0</v>
      </c>
      <c r="AB120" s="81">
        <f t="shared" si="7"/>
        <v>0</v>
      </c>
      <c r="AC120" s="338"/>
      <c r="AD120" s="238"/>
      <c r="AE120" s="238"/>
      <c r="AF120" s="184"/>
      <c r="AG120" s="184"/>
      <c r="AH120" s="200"/>
      <c r="AI120" s="200"/>
      <c r="AJ120" s="216"/>
      <c r="AK120" s="216"/>
      <c r="AL120" s="216"/>
      <c r="AM120" s="252"/>
      <c r="AN120" s="252"/>
      <c r="AO120" s="252"/>
      <c r="AP120" s="252"/>
      <c r="AQ120" s="265"/>
      <c r="AR120" s="209"/>
    </row>
    <row r="121" spans="1:44" s="75" customFormat="1" ht="17.100000000000001" customHeight="1" x14ac:dyDescent="0.25">
      <c r="A121" s="290"/>
      <c r="B121" s="275"/>
      <c r="C121" s="272"/>
      <c r="D121" s="275"/>
      <c r="E121" s="281"/>
      <c r="F121" s="275"/>
      <c r="G121" s="284"/>
      <c r="H121" s="197"/>
      <c r="I121" s="295"/>
      <c r="J121" s="197"/>
      <c r="K121" s="195"/>
      <c r="L121" s="195"/>
      <c r="M121" s="197"/>
      <c r="N121" s="184"/>
      <c r="O121" s="184"/>
      <c r="P121" s="235"/>
      <c r="Q121" s="195"/>
      <c r="R121" s="257"/>
      <c r="S121" s="30" t="s">
        <v>184</v>
      </c>
      <c r="T121" s="76"/>
      <c r="U121" s="77"/>
      <c r="V121" s="77"/>
      <c r="W121" s="77"/>
      <c r="X121" s="77"/>
      <c r="Y121" s="77"/>
      <c r="Z121" s="31" t="str">
        <f t="shared" si="5"/>
        <v/>
      </c>
      <c r="AA121" s="81">
        <f t="shared" si="6"/>
        <v>0</v>
      </c>
      <c r="AB121" s="81">
        <f t="shared" si="7"/>
        <v>0</v>
      </c>
      <c r="AC121" s="338"/>
      <c r="AD121" s="238"/>
      <c r="AE121" s="238"/>
      <c r="AF121" s="184"/>
      <c r="AG121" s="184"/>
      <c r="AH121" s="200"/>
      <c r="AI121" s="200"/>
      <c r="AJ121" s="216"/>
      <c r="AK121" s="216"/>
      <c r="AL121" s="216"/>
      <c r="AM121" s="252"/>
      <c r="AN121" s="252"/>
      <c r="AO121" s="252"/>
      <c r="AP121" s="252"/>
      <c r="AQ121" s="265"/>
      <c r="AR121" s="209"/>
    </row>
    <row r="122" spans="1:44" s="75" customFormat="1" ht="17.100000000000001" customHeight="1" x14ac:dyDescent="0.25">
      <c r="A122" s="290"/>
      <c r="B122" s="275"/>
      <c r="C122" s="272"/>
      <c r="D122" s="275"/>
      <c r="E122" s="281"/>
      <c r="F122" s="275"/>
      <c r="G122" s="284"/>
      <c r="H122" s="197"/>
      <c r="I122" s="295"/>
      <c r="J122" s="197"/>
      <c r="K122" s="195"/>
      <c r="L122" s="195"/>
      <c r="M122" s="197"/>
      <c r="N122" s="184"/>
      <c r="O122" s="184"/>
      <c r="P122" s="235"/>
      <c r="Q122" s="195"/>
      <c r="R122" s="257"/>
      <c r="S122" s="30" t="s">
        <v>185</v>
      </c>
      <c r="T122" s="76"/>
      <c r="U122" s="77"/>
      <c r="V122" s="77"/>
      <c r="W122" s="77"/>
      <c r="X122" s="77"/>
      <c r="Y122" s="77"/>
      <c r="Z122" s="31" t="str">
        <f t="shared" si="5"/>
        <v/>
      </c>
      <c r="AA122" s="81">
        <f t="shared" si="6"/>
        <v>0</v>
      </c>
      <c r="AB122" s="81">
        <f t="shared" si="7"/>
        <v>0</v>
      </c>
      <c r="AC122" s="338"/>
      <c r="AD122" s="238"/>
      <c r="AE122" s="238"/>
      <c r="AF122" s="184"/>
      <c r="AG122" s="184"/>
      <c r="AH122" s="200"/>
      <c r="AI122" s="200"/>
      <c r="AJ122" s="216"/>
      <c r="AK122" s="216"/>
      <c r="AL122" s="216"/>
      <c r="AM122" s="252"/>
      <c r="AN122" s="252"/>
      <c r="AO122" s="252"/>
      <c r="AP122" s="252"/>
      <c r="AQ122" s="265"/>
      <c r="AR122" s="209"/>
    </row>
    <row r="123" spans="1:44" s="75" customFormat="1" ht="17.100000000000001" customHeight="1" x14ac:dyDescent="0.25">
      <c r="A123" s="290"/>
      <c r="B123" s="275"/>
      <c r="C123" s="272"/>
      <c r="D123" s="275"/>
      <c r="E123" s="281"/>
      <c r="F123" s="275"/>
      <c r="G123" s="284"/>
      <c r="H123" s="197"/>
      <c r="I123" s="295">
        <v>4.5</v>
      </c>
      <c r="J123" s="197"/>
      <c r="K123" s="195"/>
      <c r="L123" s="195"/>
      <c r="M123" s="197"/>
      <c r="N123" s="184"/>
      <c r="O123" s="184"/>
      <c r="P123" s="235"/>
      <c r="Q123" s="195"/>
      <c r="R123" s="298">
        <f>IF(Q123="SI",1,IF(Q123="NO",3,0))</f>
        <v>0</v>
      </c>
      <c r="S123" s="30" t="s">
        <v>186</v>
      </c>
      <c r="T123" s="76"/>
      <c r="U123" s="77"/>
      <c r="V123" s="77"/>
      <c r="W123" s="77"/>
      <c r="X123" s="77"/>
      <c r="Y123" s="77"/>
      <c r="Z123" s="31" t="str">
        <f t="shared" si="5"/>
        <v/>
      </c>
      <c r="AA123" s="81">
        <f t="shared" si="6"/>
        <v>0</v>
      </c>
      <c r="AB123" s="81">
        <f t="shared" si="7"/>
        <v>0</v>
      </c>
      <c r="AC123" s="338"/>
      <c r="AD123" s="238"/>
      <c r="AE123" s="238"/>
      <c r="AF123" s="184"/>
      <c r="AG123" s="184"/>
      <c r="AH123" s="200"/>
      <c r="AI123" s="200"/>
      <c r="AJ123" s="216"/>
      <c r="AK123" s="216"/>
      <c r="AL123" s="216"/>
      <c r="AM123" s="252"/>
      <c r="AN123" s="252"/>
      <c r="AO123" s="252"/>
      <c r="AP123" s="252"/>
      <c r="AQ123" s="265"/>
      <c r="AR123" s="208"/>
    </row>
    <row r="124" spans="1:44" s="75" customFormat="1" ht="17.100000000000001" customHeight="1" x14ac:dyDescent="0.25">
      <c r="A124" s="290"/>
      <c r="B124" s="275"/>
      <c r="C124" s="272"/>
      <c r="D124" s="275"/>
      <c r="E124" s="281"/>
      <c r="F124" s="275"/>
      <c r="G124" s="284"/>
      <c r="H124" s="197"/>
      <c r="I124" s="295"/>
      <c r="J124" s="197"/>
      <c r="K124" s="195"/>
      <c r="L124" s="195"/>
      <c r="M124" s="197"/>
      <c r="N124" s="184"/>
      <c r="O124" s="184"/>
      <c r="P124" s="235"/>
      <c r="Q124" s="195"/>
      <c r="R124" s="257"/>
      <c r="S124" s="30" t="s">
        <v>187</v>
      </c>
      <c r="T124" s="76"/>
      <c r="U124" s="77"/>
      <c r="V124" s="77"/>
      <c r="W124" s="77"/>
      <c r="X124" s="77"/>
      <c r="Y124" s="77"/>
      <c r="Z124" s="31" t="str">
        <f t="shared" si="5"/>
        <v/>
      </c>
      <c r="AA124" s="81">
        <f t="shared" si="6"/>
        <v>0</v>
      </c>
      <c r="AB124" s="81">
        <f t="shared" si="7"/>
        <v>0</v>
      </c>
      <c r="AC124" s="338"/>
      <c r="AD124" s="238"/>
      <c r="AE124" s="238"/>
      <c r="AF124" s="184"/>
      <c r="AG124" s="184"/>
      <c r="AH124" s="200"/>
      <c r="AI124" s="200"/>
      <c r="AJ124" s="216"/>
      <c r="AK124" s="216"/>
      <c r="AL124" s="216"/>
      <c r="AM124" s="252"/>
      <c r="AN124" s="252"/>
      <c r="AO124" s="252"/>
      <c r="AP124" s="252"/>
      <c r="AQ124" s="265"/>
      <c r="AR124" s="209"/>
    </row>
    <row r="125" spans="1:44" s="75" customFormat="1" ht="17.100000000000001" customHeight="1" x14ac:dyDescent="0.25">
      <c r="A125" s="290"/>
      <c r="B125" s="275"/>
      <c r="C125" s="272"/>
      <c r="D125" s="275"/>
      <c r="E125" s="281"/>
      <c r="F125" s="275"/>
      <c r="G125" s="284"/>
      <c r="H125" s="197"/>
      <c r="I125" s="295"/>
      <c r="J125" s="197"/>
      <c r="K125" s="195"/>
      <c r="L125" s="195"/>
      <c r="M125" s="197"/>
      <c r="N125" s="184"/>
      <c r="O125" s="184"/>
      <c r="P125" s="235"/>
      <c r="Q125" s="195"/>
      <c r="R125" s="257"/>
      <c r="S125" s="30" t="s">
        <v>188</v>
      </c>
      <c r="T125" s="76"/>
      <c r="U125" s="77"/>
      <c r="V125" s="77"/>
      <c r="W125" s="77"/>
      <c r="X125" s="77"/>
      <c r="Y125" s="77"/>
      <c r="Z125" s="31" t="str">
        <f t="shared" si="5"/>
        <v/>
      </c>
      <c r="AA125" s="81">
        <f t="shared" si="6"/>
        <v>0</v>
      </c>
      <c r="AB125" s="81">
        <f t="shared" si="7"/>
        <v>0</v>
      </c>
      <c r="AC125" s="338"/>
      <c r="AD125" s="238"/>
      <c r="AE125" s="238"/>
      <c r="AF125" s="184"/>
      <c r="AG125" s="184"/>
      <c r="AH125" s="200"/>
      <c r="AI125" s="200"/>
      <c r="AJ125" s="216"/>
      <c r="AK125" s="216"/>
      <c r="AL125" s="216"/>
      <c r="AM125" s="252"/>
      <c r="AN125" s="252"/>
      <c r="AO125" s="252"/>
      <c r="AP125" s="252"/>
      <c r="AQ125" s="265"/>
      <c r="AR125" s="209"/>
    </row>
    <row r="126" spans="1:44" s="75" customFormat="1" ht="17.100000000000001" customHeight="1" x14ac:dyDescent="0.25">
      <c r="A126" s="290"/>
      <c r="B126" s="275"/>
      <c r="C126" s="272"/>
      <c r="D126" s="275"/>
      <c r="E126" s="281"/>
      <c r="F126" s="275"/>
      <c r="G126" s="284"/>
      <c r="H126" s="197"/>
      <c r="I126" s="295"/>
      <c r="J126" s="197"/>
      <c r="K126" s="195"/>
      <c r="L126" s="195"/>
      <c r="M126" s="197"/>
      <c r="N126" s="184"/>
      <c r="O126" s="184"/>
      <c r="P126" s="235"/>
      <c r="Q126" s="195"/>
      <c r="R126" s="257"/>
      <c r="S126" s="30" t="s">
        <v>189</v>
      </c>
      <c r="T126" s="76"/>
      <c r="U126" s="77"/>
      <c r="V126" s="77"/>
      <c r="W126" s="77"/>
      <c r="X126" s="77"/>
      <c r="Y126" s="77"/>
      <c r="Z126" s="31" t="str">
        <f t="shared" si="5"/>
        <v/>
      </c>
      <c r="AA126" s="81">
        <f t="shared" si="6"/>
        <v>0</v>
      </c>
      <c r="AB126" s="81">
        <f t="shared" si="7"/>
        <v>0</v>
      </c>
      <c r="AC126" s="338"/>
      <c r="AD126" s="238"/>
      <c r="AE126" s="238"/>
      <c r="AF126" s="184"/>
      <c r="AG126" s="184"/>
      <c r="AH126" s="200"/>
      <c r="AI126" s="200"/>
      <c r="AJ126" s="216"/>
      <c r="AK126" s="216"/>
      <c r="AL126" s="216"/>
      <c r="AM126" s="252"/>
      <c r="AN126" s="252"/>
      <c r="AO126" s="252"/>
      <c r="AP126" s="252"/>
      <c r="AQ126" s="265"/>
      <c r="AR126" s="209"/>
    </row>
    <row r="127" spans="1:44" s="75" customFormat="1" ht="17.100000000000001" customHeight="1" x14ac:dyDescent="0.25">
      <c r="A127" s="291"/>
      <c r="B127" s="276"/>
      <c r="C127" s="273"/>
      <c r="D127" s="276"/>
      <c r="E127" s="282"/>
      <c r="F127" s="276"/>
      <c r="G127" s="285"/>
      <c r="H127" s="198"/>
      <c r="I127" s="296"/>
      <c r="J127" s="198"/>
      <c r="K127" s="233"/>
      <c r="L127" s="233"/>
      <c r="M127" s="198"/>
      <c r="N127" s="185"/>
      <c r="O127" s="185"/>
      <c r="P127" s="236"/>
      <c r="Q127" s="233"/>
      <c r="R127" s="299"/>
      <c r="S127" s="32" t="s">
        <v>190</v>
      </c>
      <c r="T127" s="78"/>
      <c r="U127" s="79"/>
      <c r="V127" s="79"/>
      <c r="W127" s="79"/>
      <c r="X127" s="79"/>
      <c r="Y127" s="79"/>
      <c r="Z127" s="33" t="str">
        <f t="shared" si="5"/>
        <v/>
      </c>
      <c r="AA127" s="82">
        <f t="shared" si="6"/>
        <v>0</v>
      </c>
      <c r="AB127" s="82">
        <f t="shared" si="7"/>
        <v>0</v>
      </c>
      <c r="AC127" s="339"/>
      <c r="AD127" s="239"/>
      <c r="AE127" s="239"/>
      <c r="AF127" s="185"/>
      <c r="AG127" s="185"/>
      <c r="AH127" s="201"/>
      <c r="AI127" s="201"/>
      <c r="AJ127" s="217"/>
      <c r="AK127" s="217"/>
      <c r="AL127" s="217"/>
      <c r="AM127" s="253"/>
      <c r="AN127" s="253"/>
      <c r="AO127" s="253"/>
      <c r="AP127" s="253"/>
      <c r="AQ127" s="266"/>
      <c r="AR127" s="210"/>
    </row>
    <row r="128" spans="1:44" s="75" customFormat="1" ht="17.100000000000001" customHeight="1" x14ac:dyDescent="0.25">
      <c r="A128" s="277" t="str">
        <f>IF(E128&lt;&gt;"",'Información General'!$D$15&amp;"_"&amp;+$A$1+5,"")</f>
        <v>2025_5</v>
      </c>
      <c r="B128" s="286" t="s">
        <v>2163</v>
      </c>
      <c r="C128" s="221" t="s">
        <v>617</v>
      </c>
      <c r="D128" s="221" t="s">
        <v>2164</v>
      </c>
      <c r="E128" s="218" t="s">
        <v>2165</v>
      </c>
      <c r="F128" s="221" t="s">
        <v>59</v>
      </c>
      <c r="G128" s="224" t="s">
        <v>626</v>
      </c>
      <c r="H128" s="242"/>
      <c r="I128" s="245">
        <v>5.0999999999999996</v>
      </c>
      <c r="J128" s="227" t="s">
        <v>2283</v>
      </c>
      <c r="K128" s="232" t="s">
        <v>100</v>
      </c>
      <c r="L128" s="232" t="s">
        <v>9</v>
      </c>
      <c r="M128" s="227" t="s">
        <v>2166</v>
      </c>
      <c r="N128" s="189">
        <v>5</v>
      </c>
      <c r="O128" s="189">
        <v>4</v>
      </c>
      <c r="P128" s="192" t="str">
        <f>IF(AND(N128&lt;&gt;"",O128&lt;&gt;""),IF(AND(N128&gt;5,O128&gt;5),"I",IF(AND(N128&lt;=5,O128&gt;5),"II",IF(AND(N128&gt;5,O128&lt;=5),"IV",IF(AND(N128&lt;=5,O128&lt;=5),"III")))),"")</f>
        <v>III</v>
      </c>
      <c r="Q128" s="232" t="s">
        <v>11</v>
      </c>
      <c r="R128" s="310">
        <f>IF(Q128="SI",1,IF(Q128="NO",3,0))</f>
        <v>1</v>
      </c>
      <c r="S128" s="28" t="s">
        <v>191</v>
      </c>
      <c r="T128" s="73" t="s">
        <v>2167</v>
      </c>
      <c r="U128" s="74" t="s">
        <v>50</v>
      </c>
      <c r="V128" s="74" t="s">
        <v>11</v>
      </c>
      <c r="W128" s="74" t="s">
        <v>11</v>
      </c>
      <c r="X128" s="74" t="s">
        <v>11</v>
      </c>
      <c r="Y128" s="74" t="s">
        <v>11</v>
      </c>
      <c r="Z128" s="29" t="str">
        <f t="shared" si="5"/>
        <v>Suficiente</v>
      </c>
      <c r="AA128" s="80">
        <f>IF(Z128="Suficiente",1,0)</f>
        <v>1</v>
      </c>
      <c r="AB128" s="80">
        <f>IF(Z128="Deficiente",1,0)</f>
        <v>0</v>
      </c>
      <c r="AC128" s="307" t="str">
        <f>IF(SUM(R128:R152)&gt;=1,IF((SUM(R128:R152)/COUNTA(Q128:Q152))=1,IF(SUM(AA128:AA152)&gt;=1,IF(SUM(AA128:AA152)/(SUM(AA128:AA152)+SUM(AB128:AB152))=100%,"SI","NO"),"NO"),"NO"),"")</f>
        <v>SI</v>
      </c>
      <c r="AD128" s="241" t="str">
        <f>IF($N128=1,"b","")</f>
        <v/>
      </c>
      <c r="AE128" s="241" t="str">
        <f>IF($O128=1,"b","")</f>
        <v/>
      </c>
      <c r="AF128" s="189">
        <v>4</v>
      </c>
      <c r="AG128" s="189">
        <v>2</v>
      </c>
      <c r="AH128" s="202">
        <f>IF(OR($AD128="b",$AE128="b"),2,0)</f>
        <v>0</v>
      </c>
      <c r="AI128" s="202">
        <f>IF(AND($N128=1,$AF128=1,$O128=1,$AG128=1),1,0)</f>
        <v>0</v>
      </c>
      <c r="AJ128" s="186">
        <f>IF(AF128&lt;&gt;"",IF(AI128=1,1,IF(OR($AF128&gt;$N128,AND($AC128="SI",$AF128=$N128),AND($AC128="NO",$AF128&lt;&gt;$N128)),0,1)),0)</f>
        <v>1</v>
      </c>
      <c r="AK128" s="186">
        <f>IF(AG128&lt;&gt;"",IF(AI128=1,1,IF(OR(AG128&gt;O128,AND(AC128="SI",AG128=O128),AND(AC128="NO",AG128&lt;&gt;O128)),0,1)),0)</f>
        <v>1</v>
      </c>
      <c r="AL128" s="186">
        <f>IF(AC128&lt;&gt;"",(+AI128+AJ128+AK128),0)</f>
        <v>2</v>
      </c>
      <c r="AM128" s="251" t="str">
        <f>IF($AL128&gt;=2,IF(AND($AF128="",$AG128=""),"",IF(AND($AF128&gt;5,$AG128&gt;5),"I","")),"")</f>
        <v/>
      </c>
      <c r="AN128" s="251" t="str">
        <f>IF($AL128&gt;=2,IF(AND($AF128="",$AG128=""),"",IF(AND($AF128&lt;6,$AG128&gt;5),"II","")),"")</f>
        <v/>
      </c>
      <c r="AO128" s="251" t="str">
        <f>IF($AL128&gt;=2,IF(AND($AF128="",$AG128=""),"",IF(AND($AF128&lt;6,$AG128&lt;6),"III","")),"")</f>
        <v>III</v>
      </c>
      <c r="AP128" s="251" t="str">
        <f>IF($AL128&gt;=2,IF(AND($AF128="",$AG128=""),"",IF(AND($AF128&gt;5,$AG128&lt;6),"IV","")),"")</f>
        <v/>
      </c>
      <c r="AQ128" s="261" t="s">
        <v>590</v>
      </c>
      <c r="AR128" s="254" t="s">
        <v>2414</v>
      </c>
    </row>
    <row r="129" spans="1:44" s="75" customFormat="1" ht="17.100000000000001" customHeight="1" x14ac:dyDescent="0.25">
      <c r="A129" s="278"/>
      <c r="B129" s="287"/>
      <c r="C129" s="222"/>
      <c r="D129" s="222"/>
      <c r="E129" s="219"/>
      <c r="F129" s="222"/>
      <c r="G129" s="225"/>
      <c r="H129" s="197"/>
      <c r="I129" s="243"/>
      <c r="J129" s="182"/>
      <c r="K129" s="180"/>
      <c r="L129" s="180"/>
      <c r="M129" s="182"/>
      <c r="N129" s="190"/>
      <c r="O129" s="190"/>
      <c r="P129" s="193"/>
      <c r="Q129" s="180"/>
      <c r="R129" s="257"/>
      <c r="S129" s="30" t="s">
        <v>192</v>
      </c>
      <c r="T129" s="76"/>
      <c r="U129" s="77"/>
      <c r="V129" s="77"/>
      <c r="W129" s="77"/>
      <c r="X129" s="77"/>
      <c r="Y129" s="77"/>
      <c r="Z129" s="31" t="str">
        <f t="shared" si="5"/>
        <v/>
      </c>
      <c r="AA129" s="81">
        <f t="shared" ref="AA129:AA192" si="8">IF(Z129="Suficiente",1,0)</f>
        <v>0</v>
      </c>
      <c r="AB129" s="81">
        <f t="shared" ref="AB129:AB152" si="9">IF(Z129="Deficiente",1,0)</f>
        <v>0</v>
      </c>
      <c r="AC129" s="308"/>
      <c r="AD129" s="238"/>
      <c r="AE129" s="238"/>
      <c r="AF129" s="190"/>
      <c r="AG129" s="190"/>
      <c r="AH129" s="200"/>
      <c r="AI129" s="200"/>
      <c r="AJ129" s="187"/>
      <c r="AK129" s="187"/>
      <c r="AL129" s="187"/>
      <c r="AM129" s="252"/>
      <c r="AN129" s="252"/>
      <c r="AO129" s="252"/>
      <c r="AP129" s="252"/>
      <c r="AQ129" s="262"/>
      <c r="AR129" s="209"/>
    </row>
    <row r="130" spans="1:44" s="75" customFormat="1" ht="17.100000000000001" customHeight="1" x14ac:dyDescent="0.25">
      <c r="A130" s="278"/>
      <c r="B130" s="287"/>
      <c r="C130" s="222"/>
      <c r="D130" s="222"/>
      <c r="E130" s="219"/>
      <c r="F130" s="222"/>
      <c r="G130" s="225"/>
      <c r="H130" s="197"/>
      <c r="I130" s="243"/>
      <c r="J130" s="182"/>
      <c r="K130" s="180"/>
      <c r="L130" s="180"/>
      <c r="M130" s="182"/>
      <c r="N130" s="190"/>
      <c r="O130" s="190"/>
      <c r="P130" s="193"/>
      <c r="Q130" s="180"/>
      <c r="R130" s="257"/>
      <c r="S130" s="30" t="s">
        <v>193</v>
      </c>
      <c r="T130" s="76"/>
      <c r="U130" s="77"/>
      <c r="V130" s="77"/>
      <c r="W130" s="77"/>
      <c r="X130" s="77"/>
      <c r="Y130" s="77"/>
      <c r="Z130" s="31" t="str">
        <f t="shared" si="5"/>
        <v/>
      </c>
      <c r="AA130" s="81">
        <f t="shared" si="8"/>
        <v>0</v>
      </c>
      <c r="AB130" s="81">
        <f t="shared" si="9"/>
        <v>0</v>
      </c>
      <c r="AC130" s="308"/>
      <c r="AD130" s="238"/>
      <c r="AE130" s="238"/>
      <c r="AF130" s="190"/>
      <c r="AG130" s="190"/>
      <c r="AH130" s="200"/>
      <c r="AI130" s="200"/>
      <c r="AJ130" s="187"/>
      <c r="AK130" s="187"/>
      <c r="AL130" s="187"/>
      <c r="AM130" s="252"/>
      <c r="AN130" s="252"/>
      <c r="AO130" s="252"/>
      <c r="AP130" s="252"/>
      <c r="AQ130" s="262"/>
      <c r="AR130" s="209"/>
    </row>
    <row r="131" spans="1:44" s="75" customFormat="1" ht="17.100000000000001" customHeight="1" x14ac:dyDescent="0.25">
      <c r="A131" s="278"/>
      <c r="B131" s="287"/>
      <c r="C131" s="222"/>
      <c r="D131" s="222"/>
      <c r="E131" s="219"/>
      <c r="F131" s="222"/>
      <c r="G131" s="225"/>
      <c r="H131" s="197"/>
      <c r="I131" s="243"/>
      <c r="J131" s="182"/>
      <c r="K131" s="180"/>
      <c r="L131" s="180"/>
      <c r="M131" s="182"/>
      <c r="N131" s="190"/>
      <c r="O131" s="190"/>
      <c r="P131" s="193"/>
      <c r="Q131" s="180"/>
      <c r="R131" s="257"/>
      <c r="S131" s="30" t="s">
        <v>194</v>
      </c>
      <c r="T131" s="76"/>
      <c r="U131" s="77"/>
      <c r="V131" s="77"/>
      <c r="W131" s="77"/>
      <c r="X131" s="77"/>
      <c r="Y131" s="77"/>
      <c r="Z131" s="31" t="str">
        <f t="shared" si="5"/>
        <v/>
      </c>
      <c r="AA131" s="81">
        <f t="shared" si="8"/>
        <v>0</v>
      </c>
      <c r="AB131" s="81">
        <f t="shared" si="9"/>
        <v>0</v>
      </c>
      <c r="AC131" s="308"/>
      <c r="AD131" s="238"/>
      <c r="AE131" s="238"/>
      <c r="AF131" s="190"/>
      <c r="AG131" s="190"/>
      <c r="AH131" s="200"/>
      <c r="AI131" s="200"/>
      <c r="AJ131" s="187"/>
      <c r="AK131" s="187"/>
      <c r="AL131" s="187"/>
      <c r="AM131" s="252"/>
      <c r="AN131" s="252"/>
      <c r="AO131" s="252"/>
      <c r="AP131" s="252"/>
      <c r="AQ131" s="262"/>
      <c r="AR131" s="209"/>
    </row>
    <row r="132" spans="1:44" s="75" customFormat="1" ht="17.100000000000001" customHeight="1" x14ac:dyDescent="0.25">
      <c r="A132" s="278"/>
      <c r="B132" s="287"/>
      <c r="C132" s="222"/>
      <c r="D132" s="222"/>
      <c r="E132" s="219"/>
      <c r="F132" s="222"/>
      <c r="G132" s="225"/>
      <c r="H132" s="197"/>
      <c r="I132" s="243"/>
      <c r="J132" s="182"/>
      <c r="K132" s="180"/>
      <c r="L132" s="180"/>
      <c r="M132" s="182"/>
      <c r="N132" s="190"/>
      <c r="O132" s="190"/>
      <c r="P132" s="193"/>
      <c r="Q132" s="180"/>
      <c r="R132" s="257"/>
      <c r="S132" s="30" t="s">
        <v>195</v>
      </c>
      <c r="T132" s="76"/>
      <c r="U132" s="77"/>
      <c r="V132" s="77"/>
      <c r="W132" s="77"/>
      <c r="X132" s="77"/>
      <c r="Y132" s="77"/>
      <c r="Z132" s="31" t="str">
        <f t="shared" si="5"/>
        <v/>
      </c>
      <c r="AA132" s="81">
        <f t="shared" si="8"/>
        <v>0</v>
      </c>
      <c r="AB132" s="81">
        <f t="shared" si="9"/>
        <v>0</v>
      </c>
      <c r="AC132" s="308"/>
      <c r="AD132" s="238"/>
      <c r="AE132" s="238"/>
      <c r="AF132" s="190"/>
      <c r="AG132" s="190"/>
      <c r="AH132" s="200"/>
      <c r="AI132" s="200"/>
      <c r="AJ132" s="187"/>
      <c r="AK132" s="187"/>
      <c r="AL132" s="187"/>
      <c r="AM132" s="252"/>
      <c r="AN132" s="252"/>
      <c r="AO132" s="252"/>
      <c r="AP132" s="252"/>
      <c r="AQ132" s="262"/>
      <c r="AR132" s="209"/>
    </row>
    <row r="133" spans="1:44" s="75" customFormat="1" ht="17.100000000000001" customHeight="1" x14ac:dyDescent="0.25">
      <c r="A133" s="278"/>
      <c r="B133" s="287"/>
      <c r="C133" s="222"/>
      <c r="D133" s="222"/>
      <c r="E133" s="219"/>
      <c r="F133" s="222"/>
      <c r="G133" s="225"/>
      <c r="H133" s="197"/>
      <c r="I133" s="243">
        <v>5.2</v>
      </c>
      <c r="J133" s="182" t="s">
        <v>2284</v>
      </c>
      <c r="K133" s="180" t="s">
        <v>100</v>
      </c>
      <c r="L133" s="180" t="s">
        <v>9</v>
      </c>
      <c r="M133" s="182"/>
      <c r="N133" s="190"/>
      <c r="O133" s="190"/>
      <c r="P133" s="193"/>
      <c r="Q133" s="180" t="s">
        <v>11</v>
      </c>
      <c r="R133" s="256">
        <f>IF(Q133="SI",1,IF(Q133="NO",3,0))</f>
        <v>1</v>
      </c>
      <c r="S133" s="30" t="s">
        <v>196</v>
      </c>
      <c r="T133" s="76" t="s">
        <v>2168</v>
      </c>
      <c r="U133" s="77" t="s">
        <v>50</v>
      </c>
      <c r="V133" s="77" t="s">
        <v>11</v>
      </c>
      <c r="W133" s="77" t="s">
        <v>11</v>
      </c>
      <c r="X133" s="77" t="s">
        <v>11</v>
      </c>
      <c r="Y133" s="77" t="s">
        <v>11</v>
      </c>
      <c r="Z133" s="31" t="str">
        <f t="shared" si="5"/>
        <v>Suficiente</v>
      </c>
      <c r="AA133" s="81">
        <f t="shared" si="8"/>
        <v>1</v>
      </c>
      <c r="AB133" s="81">
        <f t="shared" si="9"/>
        <v>0</v>
      </c>
      <c r="AC133" s="308"/>
      <c r="AD133" s="238"/>
      <c r="AE133" s="238"/>
      <c r="AF133" s="190"/>
      <c r="AG133" s="190"/>
      <c r="AH133" s="200"/>
      <c r="AI133" s="200"/>
      <c r="AJ133" s="187"/>
      <c r="AK133" s="187"/>
      <c r="AL133" s="187"/>
      <c r="AM133" s="252"/>
      <c r="AN133" s="252"/>
      <c r="AO133" s="252"/>
      <c r="AP133" s="252"/>
      <c r="AQ133" s="262"/>
      <c r="AR133" s="255" t="s">
        <v>2172</v>
      </c>
    </row>
    <row r="134" spans="1:44" s="75" customFormat="1" ht="17.100000000000001" customHeight="1" x14ac:dyDescent="0.25">
      <c r="A134" s="278"/>
      <c r="B134" s="287"/>
      <c r="C134" s="222"/>
      <c r="D134" s="222"/>
      <c r="E134" s="219"/>
      <c r="F134" s="222"/>
      <c r="G134" s="225"/>
      <c r="H134" s="197"/>
      <c r="I134" s="243"/>
      <c r="J134" s="182"/>
      <c r="K134" s="180"/>
      <c r="L134" s="180"/>
      <c r="M134" s="182"/>
      <c r="N134" s="190"/>
      <c r="O134" s="190"/>
      <c r="P134" s="193"/>
      <c r="Q134" s="180"/>
      <c r="R134" s="257"/>
      <c r="S134" s="30" t="s">
        <v>197</v>
      </c>
      <c r="T134" s="76"/>
      <c r="U134" s="77"/>
      <c r="V134" s="77"/>
      <c r="W134" s="77"/>
      <c r="X134" s="77"/>
      <c r="Y134" s="77"/>
      <c r="Z134" s="31" t="str">
        <f t="shared" si="5"/>
        <v/>
      </c>
      <c r="AA134" s="81">
        <f t="shared" si="8"/>
        <v>0</v>
      </c>
      <c r="AB134" s="81">
        <f t="shared" si="9"/>
        <v>0</v>
      </c>
      <c r="AC134" s="308"/>
      <c r="AD134" s="238"/>
      <c r="AE134" s="238"/>
      <c r="AF134" s="190"/>
      <c r="AG134" s="190"/>
      <c r="AH134" s="200"/>
      <c r="AI134" s="200"/>
      <c r="AJ134" s="187"/>
      <c r="AK134" s="187"/>
      <c r="AL134" s="187"/>
      <c r="AM134" s="252"/>
      <c r="AN134" s="252"/>
      <c r="AO134" s="252"/>
      <c r="AP134" s="252"/>
      <c r="AQ134" s="262"/>
      <c r="AR134" s="209"/>
    </row>
    <row r="135" spans="1:44" s="75" customFormat="1" ht="17.100000000000001" customHeight="1" x14ac:dyDescent="0.25">
      <c r="A135" s="278"/>
      <c r="B135" s="287"/>
      <c r="C135" s="222"/>
      <c r="D135" s="222"/>
      <c r="E135" s="219"/>
      <c r="F135" s="222"/>
      <c r="G135" s="225"/>
      <c r="H135" s="197"/>
      <c r="I135" s="243"/>
      <c r="J135" s="182"/>
      <c r="K135" s="180"/>
      <c r="L135" s="180"/>
      <c r="M135" s="182"/>
      <c r="N135" s="190"/>
      <c r="O135" s="190"/>
      <c r="P135" s="193"/>
      <c r="Q135" s="180"/>
      <c r="R135" s="257"/>
      <c r="S135" s="30" t="s">
        <v>198</v>
      </c>
      <c r="T135" s="76"/>
      <c r="U135" s="77"/>
      <c r="V135" s="77"/>
      <c r="W135" s="77"/>
      <c r="X135" s="77"/>
      <c r="Y135" s="77"/>
      <c r="Z135" s="31" t="str">
        <f t="shared" si="5"/>
        <v/>
      </c>
      <c r="AA135" s="81">
        <f t="shared" si="8"/>
        <v>0</v>
      </c>
      <c r="AB135" s="81">
        <f t="shared" si="9"/>
        <v>0</v>
      </c>
      <c r="AC135" s="308"/>
      <c r="AD135" s="238"/>
      <c r="AE135" s="238"/>
      <c r="AF135" s="190"/>
      <c r="AG135" s="190"/>
      <c r="AH135" s="200"/>
      <c r="AI135" s="200"/>
      <c r="AJ135" s="187"/>
      <c r="AK135" s="187"/>
      <c r="AL135" s="187"/>
      <c r="AM135" s="252"/>
      <c r="AN135" s="252"/>
      <c r="AO135" s="252"/>
      <c r="AP135" s="252"/>
      <c r="AQ135" s="262"/>
      <c r="AR135" s="209"/>
    </row>
    <row r="136" spans="1:44" s="75" customFormat="1" ht="17.100000000000001" customHeight="1" x14ac:dyDescent="0.25">
      <c r="A136" s="278"/>
      <c r="B136" s="287"/>
      <c r="C136" s="222"/>
      <c r="D136" s="222"/>
      <c r="E136" s="219"/>
      <c r="F136" s="222"/>
      <c r="G136" s="225"/>
      <c r="H136" s="197"/>
      <c r="I136" s="243"/>
      <c r="J136" s="182"/>
      <c r="K136" s="180"/>
      <c r="L136" s="180"/>
      <c r="M136" s="182"/>
      <c r="N136" s="190"/>
      <c r="O136" s="190"/>
      <c r="P136" s="193"/>
      <c r="Q136" s="180"/>
      <c r="R136" s="257"/>
      <c r="S136" s="30" t="s">
        <v>199</v>
      </c>
      <c r="T136" s="76"/>
      <c r="U136" s="77"/>
      <c r="V136" s="77"/>
      <c r="W136" s="77"/>
      <c r="X136" s="77"/>
      <c r="Y136" s="77"/>
      <c r="Z136" s="31" t="str">
        <f t="shared" si="5"/>
        <v/>
      </c>
      <c r="AA136" s="81">
        <f t="shared" si="8"/>
        <v>0</v>
      </c>
      <c r="AB136" s="81">
        <f t="shared" si="9"/>
        <v>0</v>
      </c>
      <c r="AC136" s="308"/>
      <c r="AD136" s="238"/>
      <c r="AE136" s="238"/>
      <c r="AF136" s="190"/>
      <c r="AG136" s="190"/>
      <c r="AH136" s="200"/>
      <c r="AI136" s="200"/>
      <c r="AJ136" s="187"/>
      <c r="AK136" s="187"/>
      <c r="AL136" s="187"/>
      <c r="AM136" s="252"/>
      <c r="AN136" s="252"/>
      <c r="AO136" s="252"/>
      <c r="AP136" s="252"/>
      <c r="AQ136" s="262"/>
      <c r="AR136" s="209"/>
    </row>
    <row r="137" spans="1:44" s="75" customFormat="1" ht="17.100000000000001" customHeight="1" x14ac:dyDescent="0.25">
      <c r="A137" s="278"/>
      <c r="B137" s="287"/>
      <c r="C137" s="222"/>
      <c r="D137" s="222"/>
      <c r="E137" s="219"/>
      <c r="F137" s="222"/>
      <c r="G137" s="225"/>
      <c r="H137" s="197"/>
      <c r="I137" s="243"/>
      <c r="J137" s="182"/>
      <c r="K137" s="180"/>
      <c r="L137" s="180"/>
      <c r="M137" s="182"/>
      <c r="N137" s="190"/>
      <c r="O137" s="190"/>
      <c r="P137" s="193"/>
      <c r="Q137" s="180"/>
      <c r="R137" s="257"/>
      <c r="S137" s="30" t="s">
        <v>200</v>
      </c>
      <c r="T137" s="76"/>
      <c r="U137" s="77"/>
      <c r="V137" s="77"/>
      <c r="W137" s="77"/>
      <c r="X137" s="77"/>
      <c r="Y137" s="77"/>
      <c r="Z137" s="31" t="str">
        <f t="shared" si="5"/>
        <v/>
      </c>
      <c r="AA137" s="81">
        <f t="shared" si="8"/>
        <v>0</v>
      </c>
      <c r="AB137" s="81">
        <f t="shared" si="9"/>
        <v>0</v>
      </c>
      <c r="AC137" s="308"/>
      <c r="AD137" s="238"/>
      <c r="AE137" s="238"/>
      <c r="AF137" s="190"/>
      <c r="AG137" s="190"/>
      <c r="AH137" s="200"/>
      <c r="AI137" s="200"/>
      <c r="AJ137" s="187"/>
      <c r="AK137" s="187"/>
      <c r="AL137" s="187"/>
      <c r="AM137" s="252"/>
      <c r="AN137" s="252"/>
      <c r="AO137" s="252"/>
      <c r="AP137" s="252"/>
      <c r="AQ137" s="262"/>
      <c r="AR137" s="209"/>
    </row>
    <row r="138" spans="1:44" s="75" customFormat="1" ht="17.100000000000001" customHeight="1" x14ac:dyDescent="0.25">
      <c r="A138" s="278"/>
      <c r="B138" s="287"/>
      <c r="C138" s="222"/>
      <c r="D138" s="222"/>
      <c r="E138" s="219"/>
      <c r="F138" s="222"/>
      <c r="G138" s="225"/>
      <c r="H138" s="197"/>
      <c r="I138" s="243">
        <v>5.3</v>
      </c>
      <c r="J138" s="182" t="s">
        <v>2285</v>
      </c>
      <c r="K138" s="180" t="s">
        <v>100</v>
      </c>
      <c r="L138" s="180" t="s">
        <v>9</v>
      </c>
      <c r="M138" s="182"/>
      <c r="N138" s="190"/>
      <c r="O138" s="190"/>
      <c r="P138" s="193"/>
      <c r="Q138" s="180" t="s">
        <v>11</v>
      </c>
      <c r="R138" s="256">
        <f>IF(Q138="SI",1,IF(Q138="NO",3,0))</f>
        <v>1</v>
      </c>
      <c r="S138" s="30" t="s">
        <v>201</v>
      </c>
      <c r="T138" s="76" t="s">
        <v>2169</v>
      </c>
      <c r="U138" s="77" t="s">
        <v>10</v>
      </c>
      <c r="V138" s="77" t="s">
        <v>11</v>
      </c>
      <c r="W138" s="77" t="s">
        <v>11</v>
      </c>
      <c r="X138" s="77" t="s">
        <v>11</v>
      </c>
      <c r="Y138" s="77" t="s">
        <v>11</v>
      </c>
      <c r="Z138" s="31" t="str">
        <f>IF($T138&lt;&gt;"",IF(AND(V138="SI",W138="SI",X138="SI",Y138="SI"),"Suficiente",IF(OR(V138="NO",W138="NO",X138="NO",Y138="NO"),"Deficiente",IF(OR(V138="",W138="",X138="",Y138=""),"Falta Valorar el Control",""))),"")</f>
        <v>Suficiente</v>
      </c>
      <c r="AA138" s="81">
        <f t="shared" si="8"/>
        <v>1</v>
      </c>
      <c r="AB138" s="81">
        <f t="shared" si="9"/>
        <v>0</v>
      </c>
      <c r="AC138" s="308"/>
      <c r="AD138" s="238"/>
      <c r="AE138" s="238"/>
      <c r="AF138" s="190"/>
      <c r="AG138" s="190"/>
      <c r="AH138" s="200"/>
      <c r="AI138" s="200"/>
      <c r="AJ138" s="187"/>
      <c r="AK138" s="187"/>
      <c r="AL138" s="187"/>
      <c r="AM138" s="252"/>
      <c r="AN138" s="252"/>
      <c r="AO138" s="252"/>
      <c r="AP138" s="252"/>
      <c r="AQ138" s="262"/>
      <c r="AR138" s="255" t="s">
        <v>2173</v>
      </c>
    </row>
    <row r="139" spans="1:44" s="75" customFormat="1" ht="17.100000000000001" customHeight="1" x14ac:dyDescent="0.25">
      <c r="A139" s="278"/>
      <c r="B139" s="287"/>
      <c r="C139" s="222"/>
      <c r="D139" s="222"/>
      <c r="E139" s="219"/>
      <c r="F139" s="222"/>
      <c r="G139" s="225"/>
      <c r="H139" s="197"/>
      <c r="I139" s="243"/>
      <c r="J139" s="182"/>
      <c r="K139" s="180"/>
      <c r="L139" s="180"/>
      <c r="M139" s="182"/>
      <c r="N139" s="190"/>
      <c r="O139" s="190"/>
      <c r="P139" s="193"/>
      <c r="Q139" s="180"/>
      <c r="R139" s="257"/>
      <c r="S139" s="30" t="s">
        <v>202</v>
      </c>
      <c r="T139" s="76"/>
      <c r="U139" s="77"/>
      <c r="V139" s="77"/>
      <c r="W139" s="77"/>
      <c r="X139" s="77"/>
      <c r="Y139" s="77"/>
      <c r="Z139" s="31" t="str">
        <f t="shared" si="5"/>
        <v/>
      </c>
      <c r="AA139" s="81">
        <f t="shared" si="8"/>
        <v>0</v>
      </c>
      <c r="AB139" s="81">
        <f t="shared" si="9"/>
        <v>0</v>
      </c>
      <c r="AC139" s="308"/>
      <c r="AD139" s="238"/>
      <c r="AE139" s="238"/>
      <c r="AF139" s="190"/>
      <c r="AG139" s="190"/>
      <c r="AH139" s="200"/>
      <c r="AI139" s="200"/>
      <c r="AJ139" s="187"/>
      <c r="AK139" s="187"/>
      <c r="AL139" s="187"/>
      <c r="AM139" s="252"/>
      <c r="AN139" s="252"/>
      <c r="AO139" s="252"/>
      <c r="AP139" s="252"/>
      <c r="AQ139" s="262"/>
      <c r="AR139" s="209"/>
    </row>
    <row r="140" spans="1:44" s="75" customFormat="1" ht="17.100000000000001" customHeight="1" x14ac:dyDescent="0.25">
      <c r="A140" s="278"/>
      <c r="B140" s="287"/>
      <c r="C140" s="222"/>
      <c r="D140" s="222"/>
      <c r="E140" s="219"/>
      <c r="F140" s="222"/>
      <c r="G140" s="225"/>
      <c r="H140" s="197"/>
      <c r="I140" s="243"/>
      <c r="J140" s="182"/>
      <c r="K140" s="180"/>
      <c r="L140" s="180"/>
      <c r="M140" s="182"/>
      <c r="N140" s="190"/>
      <c r="O140" s="190"/>
      <c r="P140" s="193"/>
      <c r="Q140" s="180"/>
      <c r="R140" s="257"/>
      <c r="S140" s="30" t="s">
        <v>203</v>
      </c>
      <c r="T140" s="76"/>
      <c r="U140" s="77"/>
      <c r="V140" s="77"/>
      <c r="W140" s="77"/>
      <c r="X140" s="77"/>
      <c r="Y140" s="77"/>
      <c r="Z140" s="31" t="str">
        <f t="shared" si="5"/>
        <v/>
      </c>
      <c r="AA140" s="81">
        <f t="shared" si="8"/>
        <v>0</v>
      </c>
      <c r="AB140" s="81">
        <f t="shared" si="9"/>
        <v>0</v>
      </c>
      <c r="AC140" s="308"/>
      <c r="AD140" s="238"/>
      <c r="AE140" s="238"/>
      <c r="AF140" s="190"/>
      <c r="AG140" s="190"/>
      <c r="AH140" s="200"/>
      <c r="AI140" s="200"/>
      <c r="AJ140" s="187"/>
      <c r="AK140" s="187"/>
      <c r="AL140" s="187"/>
      <c r="AM140" s="252"/>
      <c r="AN140" s="252"/>
      <c r="AO140" s="252"/>
      <c r="AP140" s="252"/>
      <c r="AQ140" s="262"/>
      <c r="AR140" s="209"/>
    </row>
    <row r="141" spans="1:44" s="75" customFormat="1" ht="17.100000000000001" customHeight="1" x14ac:dyDescent="0.25">
      <c r="A141" s="278"/>
      <c r="B141" s="287"/>
      <c r="C141" s="222"/>
      <c r="D141" s="222"/>
      <c r="E141" s="219"/>
      <c r="F141" s="222"/>
      <c r="G141" s="225"/>
      <c r="H141" s="197"/>
      <c r="I141" s="243"/>
      <c r="J141" s="182"/>
      <c r="K141" s="180"/>
      <c r="L141" s="180"/>
      <c r="M141" s="182"/>
      <c r="N141" s="190"/>
      <c r="O141" s="190"/>
      <c r="P141" s="193"/>
      <c r="Q141" s="180"/>
      <c r="R141" s="257"/>
      <c r="S141" s="30" t="s">
        <v>204</v>
      </c>
      <c r="T141" s="76"/>
      <c r="U141" s="77"/>
      <c r="V141" s="77"/>
      <c r="W141" s="77"/>
      <c r="X141" s="77"/>
      <c r="Y141" s="77"/>
      <c r="Z141" s="31" t="str">
        <f t="shared" si="5"/>
        <v/>
      </c>
      <c r="AA141" s="81">
        <f t="shared" si="8"/>
        <v>0</v>
      </c>
      <c r="AB141" s="81">
        <f t="shared" si="9"/>
        <v>0</v>
      </c>
      <c r="AC141" s="308"/>
      <c r="AD141" s="238"/>
      <c r="AE141" s="238"/>
      <c r="AF141" s="190"/>
      <c r="AG141" s="190"/>
      <c r="AH141" s="200"/>
      <c r="AI141" s="200"/>
      <c r="AJ141" s="187"/>
      <c r="AK141" s="187"/>
      <c r="AL141" s="187"/>
      <c r="AM141" s="252"/>
      <c r="AN141" s="252"/>
      <c r="AO141" s="252"/>
      <c r="AP141" s="252"/>
      <c r="AQ141" s="262"/>
      <c r="AR141" s="209"/>
    </row>
    <row r="142" spans="1:44" s="75" customFormat="1" ht="17.100000000000001" customHeight="1" x14ac:dyDescent="0.25">
      <c r="A142" s="278"/>
      <c r="B142" s="287"/>
      <c r="C142" s="222"/>
      <c r="D142" s="222"/>
      <c r="E142" s="219"/>
      <c r="F142" s="222"/>
      <c r="G142" s="225"/>
      <c r="H142" s="197"/>
      <c r="I142" s="243"/>
      <c r="J142" s="182"/>
      <c r="K142" s="180"/>
      <c r="L142" s="180"/>
      <c r="M142" s="182"/>
      <c r="N142" s="190"/>
      <c r="O142" s="190"/>
      <c r="P142" s="193"/>
      <c r="Q142" s="180"/>
      <c r="R142" s="257"/>
      <c r="S142" s="30" t="s">
        <v>205</v>
      </c>
      <c r="T142" s="76"/>
      <c r="U142" s="77"/>
      <c r="V142" s="77"/>
      <c r="W142" s="77"/>
      <c r="X142" s="77"/>
      <c r="Y142" s="77"/>
      <c r="Z142" s="31" t="str">
        <f t="shared" si="5"/>
        <v/>
      </c>
      <c r="AA142" s="81">
        <f t="shared" si="8"/>
        <v>0</v>
      </c>
      <c r="AB142" s="81">
        <f t="shared" si="9"/>
        <v>0</v>
      </c>
      <c r="AC142" s="308"/>
      <c r="AD142" s="238"/>
      <c r="AE142" s="238"/>
      <c r="AF142" s="190"/>
      <c r="AG142" s="190"/>
      <c r="AH142" s="200"/>
      <c r="AI142" s="200"/>
      <c r="AJ142" s="187"/>
      <c r="AK142" s="187"/>
      <c r="AL142" s="187"/>
      <c r="AM142" s="252"/>
      <c r="AN142" s="252"/>
      <c r="AO142" s="252"/>
      <c r="AP142" s="252"/>
      <c r="AQ142" s="262"/>
      <c r="AR142" s="209"/>
    </row>
    <row r="143" spans="1:44" s="75" customFormat="1" ht="17.100000000000001" customHeight="1" x14ac:dyDescent="0.25">
      <c r="A143" s="278"/>
      <c r="B143" s="287"/>
      <c r="C143" s="222"/>
      <c r="D143" s="222"/>
      <c r="E143" s="219"/>
      <c r="F143" s="222"/>
      <c r="G143" s="225"/>
      <c r="H143" s="197"/>
      <c r="I143" s="243">
        <v>5.4</v>
      </c>
      <c r="J143" s="182" t="s">
        <v>2286</v>
      </c>
      <c r="K143" s="180" t="s">
        <v>100</v>
      </c>
      <c r="L143" s="180" t="s">
        <v>9</v>
      </c>
      <c r="M143" s="182"/>
      <c r="N143" s="190"/>
      <c r="O143" s="190"/>
      <c r="P143" s="193"/>
      <c r="Q143" s="180" t="s">
        <v>11</v>
      </c>
      <c r="R143" s="256">
        <f>IF(Q143="SI",1,IF(Q143="NO",3,0))</f>
        <v>1</v>
      </c>
      <c r="S143" s="30" t="s">
        <v>206</v>
      </c>
      <c r="T143" s="76" t="s">
        <v>2170</v>
      </c>
      <c r="U143" s="77" t="s">
        <v>10</v>
      </c>
      <c r="V143" s="77" t="s">
        <v>11</v>
      </c>
      <c r="W143" s="77" t="s">
        <v>11</v>
      </c>
      <c r="X143" s="77" t="s">
        <v>11</v>
      </c>
      <c r="Y143" s="77" t="s">
        <v>11</v>
      </c>
      <c r="Z143" s="31" t="str">
        <f t="shared" si="5"/>
        <v>Suficiente</v>
      </c>
      <c r="AA143" s="81">
        <f t="shared" si="8"/>
        <v>1</v>
      </c>
      <c r="AB143" s="81">
        <f t="shared" si="9"/>
        <v>0</v>
      </c>
      <c r="AC143" s="308"/>
      <c r="AD143" s="238"/>
      <c r="AE143" s="238"/>
      <c r="AF143" s="190"/>
      <c r="AG143" s="190"/>
      <c r="AH143" s="200"/>
      <c r="AI143" s="200"/>
      <c r="AJ143" s="187"/>
      <c r="AK143" s="187"/>
      <c r="AL143" s="187"/>
      <c r="AM143" s="252"/>
      <c r="AN143" s="252"/>
      <c r="AO143" s="252"/>
      <c r="AP143" s="252"/>
      <c r="AQ143" s="262"/>
      <c r="AR143" s="255" t="s">
        <v>2174</v>
      </c>
    </row>
    <row r="144" spans="1:44" s="75" customFormat="1" ht="17.100000000000001" customHeight="1" x14ac:dyDescent="0.25">
      <c r="A144" s="278"/>
      <c r="B144" s="287"/>
      <c r="C144" s="222"/>
      <c r="D144" s="222"/>
      <c r="E144" s="219"/>
      <c r="F144" s="222"/>
      <c r="G144" s="225"/>
      <c r="H144" s="197"/>
      <c r="I144" s="243"/>
      <c r="J144" s="182"/>
      <c r="K144" s="180"/>
      <c r="L144" s="180"/>
      <c r="M144" s="182"/>
      <c r="N144" s="190"/>
      <c r="O144" s="190"/>
      <c r="P144" s="193"/>
      <c r="Q144" s="180"/>
      <c r="R144" s="257"/>
      <c r="S144" s="30" t="s">
        <v>207</v>
      </c>
      <c r="T144" s="76"/>
      <c r="U144" s="77"/>
      <c r="V144" s="77"/>
      <c r="W144" s="77"/>
      <c r="X144" s="77"/>
      <c r="Y144" s="77"/>
      <c r="Z144" s="31" t="str">
        <f t="shared" si="5"/>
        <v/>
      </c>
      <c r="AA144" s="81">
        <f t="shared" si="8"/>
        <v>0</v>
      </c>
      <c r="AB144" s="81">
        <f t="shared" si="9"/>
        <v>0</v>
      </c>
      <c r="AC144" s="308"/>
      <c r="AD144" s="238"/>
      <c r="AE144" s="238"/>
      <c r="AF144" s="190"/>
      <c r="AG144" s="190"/>
      <c r="AH144" s="200"/>
      <c r="AI144" s="200"/>
      <c r="AJ144" s="187"/>
      <c r="AK144" s="187"/>
      <c r="AL144" s="187"/>
      <c r="AM144" s="252"/>
      <c r="AN144" s="252"/>
      <c r="AO144" s="252"/>
      <c r="AP144" s="252"/>
      <c r="AQ144" s="262"/>
      <c r="AR144" s="209"/>
    </row>
    <row r="145" spans="1:44" s="75" customFormat="1" ht="17.100000000000001" customHeight="1" x14ac:dyDescent="0.25">
      <c r="A145" s="278"/>
      <c r="B145" s="287"/>
      <c r="C145" s="222"/>
      <c r="D145" s="222"/>
      <c r="E145" s="219"/>
      <c r="F145" s="222"/>
      <c r="G145" s="225"/>
      <c r="H145" s="197"/>
      <c r="I145" s="243"/>
      <c r="J145" s="182"/>
      <c r="K145" s="180"/>
      <c r="L145" s="180"/>
      <c r="M145" s="182"/>
      <c r="N145" s="190"/>
      <c r="O145" s="190"/>
      <c r="P145" s="193"/>
      <c r="Q145" s="180"/>
      <c r="R145" s="257"/>
      <c r="S145" s="30" t="s">
        <v>208</v>
      </c>
      <c r="T145" s="76"/>
      <c r="U145" s="77"/>
      <c r="V145" s="77"/>
      <c r="W145" s="77"/>
      <c r="X145" s="77"/>
      <c r="Y145" s="77"/>
      <c r="Z145" s="31" t="str">
        <f t="shared" si="5"/>
        <v/>
      </c>
      <c r="AA145" s="81">
        <f t="shared" si="8"/>
        <v>0</v>
      </c>
      <c r="AB145" s="81">
        <f t="shared" si="9"/>
        <v>0</v>
      </c>
      <c r="AC145" s="308"/>
      <c r="AD145" s="238"/>
      <c r="AE145" s="238"/>
      <c r="AF145" s="190"/>
      <c r="AG145" s="190"/>
      <c r="AH145" s="200"/>
      <c r="AI145" s="200"/>
      <c r="AJ145" s="187"/>
      <c r="AK145" s="187"/>
      <c r="AL145" s="187"/>
      <c r="AM145" s="252"/>
      <c r="AN145" s="252"/>
      <c r="AO145" s="252"/>
      <c r="AP145" s="252"/>
      <c r="AQ145" s="262"/>
      <c r="AR145" s="209"/>
    </row>
    <row r="146" spans="1:44" s="75" customFormat="1" ht="17.100000000000001" customHeight="1" x14ac:dyDescent="0.25">
      <c r="A146" s="278"/>
      <c r="B146" s="287"/>
      <c r="C146" s="222"/>
      <c r="D146" s="222"/>
      <c r="E146" s="219"/>
      <c r="F146" s="222"/>
      <c r="G146" s="225"/>
      <c r="H146" s="197"/>
      <c r="I146" s="243"/>
      <c r="J146" s="182"/>
      <c r="K146" s="180"/>
      <c r="L146" s="180"/>
      <c r="M146" s="182"/>
      <c r="N146" s="190"/>
      <c r="O146" s="190"/>
      <c r="P146" s="193"/>
      <c r="Q146" s="180"/>
      <c r="R146" s="257"/>
      <c r="S146" s="30" t="s">
        <v>209</v>
      </c>
      <c r="T146" s="76"/>
      <c r="U146" s="77"/>
      <c r="V146" s="77"/>
      <c r="W146" s="77"/>
      <c r="X146" s="77"/>
      <c r="Y146" s="77"/>
      <c r="Z146" s="31" t="str">
        <f t="shared" si="5"/>
        <v/>
      </c>
      <c r="AA146" s="81">
        <f t="shared" si="8"/>
        <v>0</v>
      </c>
      <c r="AB146" s="81">
        <f t="shared" si="9"/>
        <v>0</v>
      </c>
      <c r="AC146" s="308"/>
      <c r="AD146" s="238"/>
      <c r="AE146" s="238"/>
      <c r="AF146" s="190"/>
      <c r="AG146" s="190"/>
      <c r="AH146" s="200"/>
      <c r="AI146" s="200"/>
      <c r="AJ146" s="187"/>
      <c r="AK146" s="187"/>
      <c r="AL146" s="187"/>
      <c r="AM146" s="252"/>
      <c r="AN146" s="252"/>
      <c r="AO146" s="252"/>
      <c r="AP146" s="252"/>
      <c r="AQ146" s="262"/>
      <c r="AR146" s="209"/>
    </row>
    <row r="147" spans="1:44" s="75" customFormat="1" ht="17.100000000000001" customHeight="1" x14ac:dyDescent="0.25">
      <c r="A147" s="278"/>
      <c r="B147" s="287"/>
      <c r="C147" s="222"/>
      <c r="D147" s="222"/>
      <c r="E147" s="219"/>
      <c r="F147" s="222"/>
      <c r="G147" s="225"/>
      <c r="H147" s="197"/>
      <c r="I147" s="243"/>
      <c r="J147" s="182"/>
      <c r="K147" s="180"/>
      <c r="L147" s="180"/>
      <c r="M147" s="182"/>
      <c r="N147" s="190"/>
      <c r="O147" s="190"/>
      <c r="P147" s="193"/>
      <c r="Q147" s="180"/>
      <c r="R147" s="257"/>
      <c r="S147" s="30" t="s">
        <v>210</v>
      </c>
      <c r="T147" s="76"/>
      <c r="U147" s="77"/>
      <c r="V147" s="77"/>
      <c r="W147" s="77"/>
      <c r="X147" s="77"/>
      <c r="Y147" s="77"/>
      <c r="Z147" s="31" t="str">
        <f t="shared" si="5"/>
        <v/>
      </c>
      <c r="AA147" s="81">
        <f t="shared" si="8"/>
        <v>0</v>
      </c>
      <c r="AB147" s="81">
        <f t="shared" si="9"/>
        <v>0</v>
      </c>
      <c r="AC147" s="308"/>
      <c r="AD147" s="238"/>
      <c r="AE147" s="238"/>
      <c r="AF147" s="190"/>
      <c r="AG147" s="190"/>
      <c r="AH147" s="200"/>
      <c r="AI147" s="200"/>
      <c r="AJ147" s="187"/>
      <c r="AK147" s="187"/>
      <c r="AL147" s="187"/>
      <c r="AM147" s="252"/>
      <c r="AN147" s="252"/>
      <c r="AO147" s="252"/>
      <c r="AP147" s="252"/>
      <c r="AQ147" s="262"/>
      <c r="AR147" s="209"/>
    </row>
    <row r="148" spans="1:44" s="75" customFormat="1" ht="28.5" customHeight="1" x14ac:dyDescent="0.25">
      <c r="A148" s="278"/>
      <c r="B148" s="287"/>
      <c r="C148" s="222"/>
      <c r="D148" s="222"/>
      <c r="E148" s="219"/>
      <c r="F148" s="222"/>
      <c r="G148" s="225"/>
      <c r="H148" s="197"/>
      <c r="I148" s="243">
        <v>5.5</v>
      </c>
      <c r="J148" s="182" t="s">
        <v>2287</v>
      </c>
      <c r="K148" s="180" t="s">
        <v>100</v>
      </c>
      <c r="L148" s="180" t="s">
        <v>9</v>
      </c>
      <c r="M148" s="182"/>
      <c r="N148" s="190"/>
      <c r="O148" s="190"/>
      <c r="P148" s="193"/>
      <c r="Q148" s="180" t="s">
        <v>11</v>
      </c>
      <c r="R148" s="256">
        <f>IF(Q148="SI",1,IF(Q148="NO",3,0))</f>
        <v>1</v>
      </c>
      <c r="S148" s="30" t="s">
        <v>211</v>
      </c>
      <c r="T148" s="76" t="s">
        <v>2171</v>
      </c>
      <c r="U148" s="77" t="s">
        <v>50</v>
      </c>
      <c r="V148" s="77" t="s">
        <v>11</v>
      </c>
      <c r="W148" s="77" t="s">
        <v>11</v>
      </c>
      <c r="X148" s="77" t="s">
        <v>11</v>
      </c>
      <c r="Y148" s="77" t="s">
        <v>11</v>
      </c>
      <c r="Z148" s="31" t="str">
        <f t="shared" si="5"/>
        <v>Suficiente</v>
      </c>
      <c r="AA148" s="81">
        <f t="shared" si="8"/>
        <v>1</v>
      </c>
      <c r="AB148" s="81">
        <f t="shared" si="9"/>
        <v>0</v>
      </c>
      <c r="AC148" s="308"/>
      <c r="AD148" s="238"/>
      <c r="AE148" s="238"/>
      <c r="AF148" s="190"/>
      <c r="AG148" s="190"/>
      <c r="AH148" s="200"/>
      <c r="AI148" s="200"/>
      <c r="AJ148" s="187"/>
      <c r="AK148" s="187"/>
      <c r="AL148" s="187"/>
      <c r="AM148" s="252"/>
      <c r="AN148" s="252"/>
      <c r="AO148" s="252"/>
      <c r="AP148" s="252"/>
      <c r="AQ148" s="262"/>
      <c r="AR148" s="255" t="s">
        <v>2175</v>
      </c>
    </row>
    <row r="149" spans="1:44" s="75" customFormat="1" ht="16.5" customHeight="1" x14ac:dyDescent="0.25">
      <c r="A149" s="278"/>
      <c r="B149" s="287"/>
      <c r="C149" s="222"/>
      <c r="D149" s="222"/>
      <c r="E149" s="219"/>
      <c r="F149" s="222"/>
      <c r="G149" s="225"/>
      <c r="H149" s="197"/>
      <c r="I149" s="243"/>
      <c r="J149" s="182"/>
      <c r="K149" s="180"/>
      <c r="L149" s="180"/>
      <c r="M149" s="182"/>
      <c r="N149" s="190"/>
      <c r="O149" s="190"/>
      <c r="P149" s="193"/>
      <c r="Q149" s="180"/>
      <c r="R149" s="257"/>
      <c r="S149" s="30" t="s">
        <v>212</v>
      </c>
      <c r="T149" s="76"/>
      <c r="U149" s="77"/>
      <c r="V149" s="77"/>
      <c r="W149" s="77"/>
      <c r="X149" s="77"/>
      <c r="Y149" s="77"/>
      <c r="Z149" s="31" t="str">
        <f t="shared" si="5"/>
        <v/>
      </c>
      <c r="AA149" s="81">
        <f t="shared" si="8"/>
        <v>0</v>
      </c>
      <c r="AB149" s="81">
        <f t="shared" si="9"/>
        <v>0</v>
      </c>
      <c r="AC149" s="308"/>
      <c r="AD149" s="238"/>
      <c r="AE149" s="238"/>
      <c r="AF149" s="190"/>
      <c r="AG149" s="190"/>
      <c r="AH149" s="200"/>
      <c r="AI149" s="200"/>
      <c r="AJ149" s="187"/>
      <c r="AK149" s="187"/>
      <c r="AL149" s="187"/>
      <c r="AM149" s="252"/>
      <c r="AN149" s="252"/>
      <c r="AO149" s="252"/>
      <c r="AP149" s="252"/>
      <c r="AQ149" s="262"/>
      <c r="AR149" s="209"/>
    </row>
    <row r="150" spans="1:44" s="75" customFormat="1" ht="17.100000000000001" customHeight="1" x14ac:dyDescent="0.25">
      <c r="A150" s="278"/>
      <c r="B150" s="287"/>
      <c r="C150" s="222"/>
      <c r="D150" s="222"/>
      <c r="E150" s="219"/>
      <c r="F150" s="222"/>
      <c r="G150" s="225"/>
      <c r="H150" s="197"/>
      <c r="I150" s="243"/>
      <c r="J150" s="182"/>
      <c r="K150" s="180"/>
      <c r="L150" s="180"/>
      <c r="M150" s="182"/>
      <c r="N150" s="190"/>
      <c r="O150" s="190"/>
      <c r="P150" s="193"/>
      <c r="Q150" s="180"/>
      <c r="R150" s="257"/>
      <c r="S150" s="30" t="s">
        <v>213</v>
      </c>
      <c r="T150" s="76"/>
      <c r="U150" s="77"/>
      <c r="V150" s="77"/>
      <c r="W150" s="77"/>
      <c r="X150" s="77"/>
      <c r="Y150" s="77"/>
      <c r="Z150" s="31" t="str">
        <f t="shared" si="5"/>
        <v/>
      </c>
      <c r="AA150" s="81">
        <f t="shared" si="8"/>
        <v>0</v>
      </c>
      <c r="AB150" s="81">
        <f t="shared" si="9"/>
        <v>0</v>
      </c>
      <c r="AC150" s="308"/>
      <c r="AD150" s="238"/>
      <c r="AE150" s="238"/>
      <c r="AF150" s="190"/>
      <c r="AG150" s="190"/>
      <c r="AH150" s="200"/>
      <c r="AI150" s="200"/>
      <c r="AJ150" s="187"/>
      <c r="AK150" s="187"/>
      <c r="AL150" s="187"/>
      <c r="AM150" s="252"/>
      <c r="AN150" s="252"/>
      <c r="AO150" s="252"/>
      <c r="AP150" s="252"/>
      <c r="AQ150" s="262"/>
      <c r="AR150" s="209"/>
    </row>
    <row r="151" spans="1:44" s="75" customFormat="1" ht="17.100000000000001" customHeight="1" x14ac:dyDescent="0.25">
      <c r="A151" s="278"/>
      <c r="B151" s="287"/>
      <c r="C151" s="222"/>
      <c r="D151" s="222"/>
      <c r="E151" s="219"/>
      <c r="F151" s="222"/>
      <c r="G151" s="225"/>
      <c r="H151" s="197"/>
      <c r="I151" s="243"/>
      <c r="J151" s="182"/>
      <c r="K151" s="180"/>
      <c r="L151" s="180"/>
      <c r="M151" s="182"/>
      <c r="N151" s="190"/>
      <c r="O151" s="190"/>
      <c r="P151" s="193"/>
      <c r="Q151" s="180"/>
      <c r="R151" s="257"/>
      <c r="S151" s="30" t="s">
        <v>214</v>
      </c>
      <c r="T151" s="76"/>
      <c r="U151" s="77"/>
      <c r="V151" s="77"/>
      <c r="W151" s="77"/>
      <c r="X151" s="77"/>
      <c r="Y151" s="77"/>
      <c r="Z151" s="31" t="str">
        <f t="shared" si="5"/>
        <v/>
      </c>
      <c r="AA151" s="81">
        <f t="shared" si="8"/>
        <v>0</v>
      </c>
      <c r="AB151" s="81">
        <f t="shared" si="9"/>
        <v>0</v>
      </c>
      <c r="AC151" s="308"/>
      <c r="AD151" s="238"/>
      <c r="AE151" s="238"/>
      <c r="AF151" s="190"/>
      <c r="AG151" s="190"/>
      <c r="AH151" s="200"/>
      <c r="AI151" s="200"/>
      <c r="AJ151" s="187"/>
      <c r="AK151" s="187"/>
      <c r="AL151" s="187"/>
      <c r="AM151" s="252"/>
      <c r="AN151" s="252"/>
      <c r="AO151" s="252"/>
      <c r="AP151" s="252"/>
      <c r="AQ151" s="262"/>
      <c r="AR151" s="209"/>
    </row>
    <row r="152" spans="1:44" s="75" customFormat="1" ht="17.100000000000001" customHeight="1" x14ac:dyDescent="0.25">
      <c r="A152" s="279"/>
      <c r="B152" s="288"/>
      <c r="C152" s="223"/>
      <c r="D152" s="223"/>
      <c r="E152" s="220"/>
      <c r="F152" s="223"/>
      <c r="G152" s="226"/>
      <c r="H152" s="198"/>
      <c r="I152" s="244"/>
      <c r="J152" s="228"/>
      <c r="K152" s="181"/>
      <c r="L152" s="181"/>
      <c r="M152" s="228"/>
      <c r="N152" s="191"/>
      <c r="O152" s="191"/>
      <c r="P152" s="194"/>
      <c r="Q152" s="181"/>
      <c r="R152" s="299"/>
      <c r="S152" s="32" t="s">
        <v>215</v>
      </c>
      <c r="T152" s="78"/>
      <c r="U152" s="79"/>
      <c r="V152" s="79"/>
      <c r="W152" s="79"/>
      <c r="X152" s="79"/>
      <c r="Y152" s="79"/>
      <c r="Z152" s="33" t="str">
        <f t="shared" si="5"/>
        <v/>
      </c>
      <c r="AA152" s="82">
        <f t="shared" si="8"/>
        <v>0</v>
      </c>
      <c r="AB152" s="82">
        <f t="shared" si="9"/>
        <v>0</v>
      </c>
      <c r="AC152" s="309"/>
      <c r="AD152" s="239"/>
      <c r="AE152" s="239"/>
      <c r="AF152" s="191"/>
      <c r="AG152" s="191"/>
      <c r="AH152" s="201"/>
      <c r="AI152" s="201"/>
      <c r="AJ152" s="188"/>
      <c r="AK152" s="188"/>
      <c r="AL152" s="188"/>
      <c r="AM152" s="253"/>
      <c r="AN152" s="253"/>
      <c r="AO152" s="253"/>
      <c r="AP152" s="253"/>
      <c r="AQ152" s="263"/>
      <c r="AR152" s="210"/>
    </row>
    <row r="153" spans="1:44" s="75" customFormat="1" ht="17.100000000000001" customHeight="1" x14ac:dyDescent="0.25">
      <c r="A153" s="289" t="str">
        <f>IF(E153&lt;&gt;"",'Información General'!$D$15&amp;"_"&amp;+$A$1+6,"")</f>
        <v>2025_6</v>
      </c>
      <c r="B153" s="274" t="s">
        <v>2180</v>
      </c>
      <c r="C153" s="271" t="s">
        <v>617</v>
      </c>
      <c r="D153" s="274" t="s">
        <v>2290</v>
      </c>
      <c r="E153" s="280" t="s">
        <v>2291</v>
      </c>
      <c r="F153" s="274" t="s">
        <v>59</v>
      </c>
      <c r="G153" s="283" t="s">
        <v>6</v>
      </c>
      <c r="H153" s="242"/>
      <c r="I153" s="300">
        <v>6.1</v>
      </c>
      <c r="J153" s="242" t="s">
        <v>2292</v>
      </c>
      <c r="K153" s="196" t="s">
        <v>99</v>
      </c>
      <c r="L153" s="196" t="s">
        <v>9</v>
      </c>
      <c r="M153" s="242" t="s">
        <v>2181</v>
      </c>
      <c r="N153" s="183">
        <v>7</v>
      </c>
      <c r="O153" s="183">
        <v>3</v>
      </c>
      <c r="P153" s="234" t="str">
        <f>IF(AND(N153&lt;&gt;"",O153&lt;&gt;""),IF(AND(N153&gt;5,O153&gt;5),"I",IF(AND(N153&lt;=5,O153&gt;5),"II",IF(AND(N153&gt;5,O153&lt;=5),"IV",IF(AND(N153&lt;=5,O153&lt;=5),"III")))),"")</f>
        <v>IV</v>
      </c>
      <c r="Q153" s="196" t="s">
        <v>2182</v>
      </c>
      <c r="R153" s="297">
        <f>IF(Q153="SI",1,IF(Q153="NO",3,0))</f>
        <v>1</v>
      </c>
      <c r="S153" s="28" t="s">
        <v>216</v>
      </c>
      <c r="T153" s="73" t="s">
        <v>2183</v>
      </c>
      <c r="U153" s="74" t="s">
        <v>8</v>
      </c>
      <c r="V153" s="74" t="s">
        <v>11</v>
      </c>
      <c r="W153" s="74" t="s">
        <v>11</v>
      </c>
      <c r="X153" s="74" t="s">
        <v>11</v>
      </c>
      <c r="Y153" s="74" t="s">
        <v>11</v>
      </c>
      <c r="Z153" s="29" t="str">
        <f t="shared" si="5"/>
        <v>Suficiente</v>
      </c>
      <c r="AA153" s="80">
        <f>IF(Z153="Suficiente",1,0)</f>
        <v>1</v>
      </c>
      <c r="AB153" s="80">
        <f>IF(Z153="Deficiente",1,0)</f>
        <v>0</v>
      </c>
      <c r="AC153" s="337" t="str">
        <f>IF(SUM(R153:R177)&gt;=1,IF((SUM(R153:R177)/COUNTA(Q153:Q177))=1,IF(SUM(AA153:AA177)&gt;=1,IF(SUM(AA153:AA177)/(SUM(AA153:AA177)+SUM(AB153:AB177))=100%,"SI","NO"),"NO"),"NO"),"")</f>
        <v>SI</v>
      </c>
      <c r="AD153" s="237" t="str">
        <f>IF($N153=1,"b","")</f>
        <v/>
      </c>
      <c r="AE153" s="237" t="str">
        <f>IF($O153=1,"b","")</f>
        <v/>
      </c>
      <c r="AF153" s="183">
        <v>6</v>
      </c>
      <c r="AG153" s="183">
        <v>2</v>
      </c>
      <c r="AH153" s="199">
        <f>IF(OR($AD153="b",$AE153="b"),2,0)</f>
        <v>0</v>
      </c>
      <c r="AI153" s="199">
        <f>IF(AND($N153=1,$AF153=1,$O153=1,$AG153=1),1,0)</f>
        <v>0</v>
      </c>
      <c r="AJ153" s="215">
        <f>IF(AF153&lt;&gt;"",IF(AI153=1,1,IF(OR($AF153&gt;$N153,AND($AC153="SI",$AF153=$N153),AND($AC153="NO",$AF153&lt;&gt;$N153)),0,1)),0)</f>
        <v>1</v>
      </c>
      <c r="AK153" s="215">
        <f>IF(AG153&lt;&gt;"",IF(AI153=1,1,IF(OR(AG153&gt;O153,AND(AC153="SI",AG153=O153),AND(AC153="NO",AG153&lt;&gt;O153)),0,1)),0)</f>
        <v>1</v>
      </c>
      <c r="AL153" s="215">
        <f>IF(AC153&lt;&gt;"",(+AI153+AJ153+AK153),0)</f>
        <v>2</v>
      </c>
      <c r="AM153" s="333" t="str">
        <f>IF($AL153&gt;=2,IF(AND($AF153="",$AG153=""),"",IF(AND($AF153&gt;5,$AG153&gt;5),"I","")),"")</f>
        <v/>
      </c>
      <c r="AN153" s="333" t="str">
        <f>IF($AL153&gt;=2,IF(AND($AF153="",$AG153=""),"",IF(AND($AF153&lt;6,$AG153&gt;5),"II","")),"")</f>
        <v/>
      </c>
      <c r="AO153" s="333" t="str">
        <f>IF($AL153&gt;=2,IF(AND($AF153="",$AG153=""),"",IF(AND($AF153&lt;6,$AG153&lt;6),"III","")),"")</f>
        <v/>
      </c>
      <c r="AP153" s="333" t="str">
        <f>IF($AL153&gt;=2,IF(AND($AF153="",$AG153=""),"",IF(AND($AF153&gt;5,$AG153&lt;6),"IV","")),"")</f>
        <v>IV</v>
      </c>
      <c r="AQ153" s="264" t="s">
        <v>591</v>
      </c>
      <c r="AR153" s="267" t="s">
        <v>2366</v>
      </c>
    </row>
    <row r="154" spans="1:44" s="75" customFormat="1" ht="17.100000000000001" customHeight="1" x14ac:dyDescent="0.25">
      <c r="A154" s="290"/>
      <c r="B154" s="275"/>
      <c r="C154" s="272"/>
      <c r="D154" s="275"/>
      <c r="E154" s="281"/>
      <c r="F154" s="275"/>
      <c r="G154" s="284"/>
      <c r="H154" s="197"/>
      <c r="I154" s="295"/>
      <c r="J154" s="197"/>
      <c r="K154" s="195"/>
      <c r="L154" s="195"/>
      <c r="M154" s="197"/>
      <c r="N154" s="184"/>
      <c r="O154" s="184"/>
      <c r="P154" s="235"/>
      <c r="Q154" s="195"/>
      <c r="R154" s="257"/>
      <c r="S154" s="30" t="s">
        <v>217</v>
      </c>
      <c r="T154" s="76"/>
      <c r="U154" s="77"/>
      <c r="V154" s="77"/>
      <c r="W154" s="77"/>
      <c r="X154" s="77"/>
      <c r="Y154" s="77"/>
      <c r="Z154" s="31" t="str">
        <f t="shared" si="5"/>
        <v/>
      </c>
      <c r="AA154" s="81">
        <f t="shared" si="8"/>
        <v>0</v>
      </c>
      <c r="AB154" s="81">
        <f t="shared" ref="AB154:AB177" si="10">IF(Z154="Deficiente",1,0)</f>
        <v>0</v>
      </c>
      <c r="AC154" s="338"/>
      <c r="AD154" s="238"/>
      <c r="AE154" s="238"/>
      <c r="AF154" s="184"/>
      <c r="AG154" s="184"/>
      <c r="AH154" s="200"/>
      <c r="AI154" s="200"/>
      <c r="AJ154" s="216"/>
      <c r="AK154" s="216"/>
      <c r="AL154" s="216"/>
      <c r="AM154" s="252"/>
      <c r="AN154" s="252"/>
      <c r="AO154" s="252"/>
      <c r="AP154" s="252"/>
      <c r="AQ154" s="265"/>
      <c r="AR154" s="209"/>
    </row>
    <row r="155" spans="1:44" s="75" customFormat="1" ht="17.100000000000001" customHeight="1" x14ac:dyDescent="0.25">
      <c r="A155" s="290"/>
      <c r="B155" s="275"/>
      <c r="C155" s="272"/>
      <c r="D155" s="275"/>
      <c r="E155" s="281"/>
      <c r="F155" s="275"/>
      <c r="G155" s="284"/>
      <c r="H155" s="197"/>
      <c r="I155" s="295"/>
      <c r="J155" s="197"/>
      <c r="K155" s="195"/>
      <c r="L155" s="195"/>
      <c r="M155" s="197"/>
      <c r="N155" s="184"/>
      <c r="O155" s="184"/>
      <c r="P155" s="235"/>
      <c r="Q155" s="195"/>
      <c r="R155" s="257"/>
      <c r="S155" s="30" t="s">
        <v>218</v>
      </c>
      <c r="T155" s="76"/>
      <c r="U155" s="77"/>
      <c r="V155" s="77"/>
      <c r="W155" s="77"/>
      <c r="X155" s="77"/>
      <c r="Y155" s="77"/>
      <c r="Z155" s="31" t="str">
        <f t="shared" si="5"/>
        <v/>
      </c>
      <c r="AA155" s="81">
        <f t="shared" si="8"/>
        <v>0</v>
      </c>
      <c r="AB155" s="81">
        <f t="shared" si="10"/>
        <v>0</v>
      </c>
      <c r="AC155" s="338"/>
      <c r="AD155" s="238"/>
      <c r="AE155" s="238"/>
      <c r="AF155" s="184"/>
      <c r="AG155" s="184"/>
      <c r="AH155" s="200"/>
      <c r="AI155" s="200"/>
      <c r="AJ155" s="216"/>
      <c r="AK155" s="216"/>
      <c r="AL155" s="216"/>
      <c r="AM155" s="252"/>
      <c r="AN155" s="252"/>
      <c r="AO155" s="252"/>
      <c r="AP155" s="252"/>
      <c r="AQ155" s="265"/>
      <c r="AR155" s="209"/>
    </row>
    <row r="156" spans="1:44" s="75" customFormat="1" ht="17.100000000000001" customHeight="1" x14ac:dyDescent="0.25">
      <c r="A156" s="290"/>
      <c r="B156" s="275"/>
      <c r="C156" s="272"/>
      <c r="D156" s="275"/>
      <c r="E156" s="281"/>
      <c r="F156" s="275"/>
      <c r="G156" s="284"/>
      <c r="H156" s="197"/>
      <c r="I156" s="295"/>
      <c r="J156" s="197"/>
      <c r="K156" s="195"/>
      <c r="L156" s="195"/>
      <c r="M156" s="197"/>
      <c r="N156" s="184"/>
      <c r="O156" s="184"/>
      <c r="P156" s="235"/>
      <c r="Q156" s="195"/>
      <c r="R156" s="257"/>
      <c r="S156" s="30" t="s">
        <v>219</v>
      </c>
      <c r="T156" s="76"/>
      <c r="U156" s="77"/>
      <c r="V156" s="77"/>
      <c r="W156" s="77"/>
      <c r="X156" s="77"/>
      <c r="Y156" s="77"/>
      <c r="Z156" s="31" t="str">
        <f t="shared" si="5"/>
        <v/>
      </c>
      <c r="AA156" s="81">
        <f t="shared" si="8"/>
        <v>0</v>
      </c>
      <c r="AB156" s="81">
        <f t="shared" si="10"/>
        <v>0</v>
      </c>
      <c r="AC156" s="338"/>
      <c r="AD156" s="238"/>
      <c r="AE156" s="238"/>
      <c r="AF156" s="184"/>
      <c r="AG156" s="184"/>
      <c r="AH156" s="200"/>
      <c r="AI156" s="200"/>
      <c r="AJ156" s="216"/>
      <c r="AK156" s="216"/>
      <c r="AL156" s="216"/>
      <c r="AM156" s="252"/>
      <c r="AN156" s="252"/>
      <c r="AO156" s="252"/>
      <c r="AP156" s="252"/>
      <c r="AQ156" s="265"/>
      <c r="AR156" s="209"/>
    </row>
    <row r="157" spans="1:44" s="75" customFormat="1" ht="17.100000000000001" customHeight="1" x14ac:dyDescent="0.25">
      <c r="A157" s="290"/>
      <c r="B157" s="275"/>
      <c r="C157" s="272"/>
      <c r="D157" s="275"/>
      <c r="E157" s="281"/>
      <c r="F157" s="275"/>
      <c r="G157" s="284"/>
      <c r="H157" s="197"/>
      <c r="I157" s="295"/>
      <c r="J157" s="197"/>
      <c r="K157" s="195"/>
      <c r="L157" s="195"/>
      <c r="M157" s="197"/>
      <c r="N157" s="184"/>
      <c r="O157" s="184"/>
      <c r="P157" s="235"/>
      <c r="Q157" s="195"/>
      <c r="R157" s="257"/>
      <c r="S157" s="30" t="s">
        <v>220</v>
      </c>
      <c r="T157" s="76"/>
      <c r="U157" s="77"/>
      <c r="V157" s="77"/>
      <c r="W157" s="77"/>
      <c r="X157" s="77"/>
      <c r="Y157" s="77"/>
      <c r="Z157" s="31" t="str">
        <f t="shared" ref="Z157:Z220" si="11">IF($T157&lt;&gt;"",IF(AND(V157="SI",W157="SI",X157="SI",Y157="SI"),"Suficiente",IF(OR(V157="NO",W157="NO",X157="NO",Y157="NO"),"Deficiente",IF(OR(V157="",W157="",X157="",Y157=""),"Falta Valorar el Control",""))),"")</f>
        <v/>
      </c>
      <c r="AA157" s="81">
        <f t="shared" si="8"/>
        <v>0</v>
      </c>
      <c r="AB157" s="81">
        <f t="shared" si="10"/>
        <v>0</v>
      </c>
      <c r="AC157" s="338"/>
      <c r="AD157" s="238"/>
      <c r="AE157" s="238"/>
      <c r="AF157" s="184"/>
      <c r="AG157" s="184"/>
      <c r="AH157" s="200"/>
      <c r="AI157" s="200"/>
      <c r="AJ157" s="216"/>
      <c r="AK157" s="216"/>
      <c r="AL157" s="216"/>
      <c r="AM157" s="252"/>
      <c r="AN157" s="252"/>
      <c r="AO157" s="252"/>
      <c r="AP157" s="252"/>
      <c r="AQ157" s="265"/>
      <c r="AR157" s="209"/>
    </row>
    <row r="158" spans="1:44" s="75" customFormat="1" ht="17.100000000000001" customHeight="1" x14ac:dyDescent="0.25">
      <c r="A158" s="290"/>
      <c r="B158" s="275"/>
      <c r="C158" s="272"/>
      <c r="D158" s="275"/>
      <c r="E158" s="281"/>
      <c r="F158" s="275"/>
      <c r="G158" s="284"/>
      <c r="H158" s="197"/>
      <c r="I158" s="295">
        <v>6.2</v>
      </c>
      <c r="J158" s="197" t="s">
        <v>2293</v>
      </c>
      <c r="K158" s="195" t="s">
        <v>99</v>
      </c>
      <c r="L158" s="195" t="s">
        <v>9</v>
      </c>
      <c r="M158" s="197"/>
      <c r="N158" s="184"/>
      <c r="O158" s="184"/>
      <c r="P158" s="235"/>
      <c r="Q158" s="195" t="s">
        <v>2182</v>
      </c>
      <c r="R158" s="298">
        <f>IF(Q158="SI",1,IF(Q158="NO",3,0))</f>
        <v>1</v>
      </c>
      <c r="S158" s="30" t="s">
        <v>221</v>
      </c>
      <c r="T158" s="76" t="s">
        <v>2184</v>
      </c>
      <c r="U158" s="77" t="s">
        <v>8</v>
      </c>
      <c r="V158" s="74" t="s">
        <v>11</v>
      </c>
      <c r="W158" s="74" t="s">
        <v>11</v>
      </c>
      <c r="X158" s="74" t="s">
        <v>11</v>
      </c>
      <c r="Y158" s="74" t="s">
        <v>11</v>
      </c>
      <c r="Z158" s="31" t="str">
        <f t="shared" si="11"/>
        <v>Suficiente</v>
      </c>
      <c r="AA158" s="81">
        <f t="shared" si="8"/>
        <v>1</v>
      </c>
      <c r="AB158" s="81">
        <f t="shared" si="10"/>
        <v>0</v>
      </c>
      <c r="AC158" s="338"/>
      <c r="AD158" s="238"/>
      <c r="AE158" s="238"/>
      <c r="AF158" s="184"/>
      <c r="AG158" s="184"/>
      <c r="AH158" s="200"/>
      <c r="AI158" s="200"/>
      <c r="AJ158" s="216"/>
      <c r="AK158" s="216"/>
      <c r="AL158" s="216"/>
      <c r="AM158" s="252"/>
      <c r="AN158" s="252"/>
      <c r="AO158" s="252"/>
      <c r="AP158" s="252"/>
      <c r="AQ158" s="265"/>
      <c r="AR158" s="208" t="s">
        <v>2367</v>
      </c>
    </row>
    <row r="159" spans="1:44" s="75" customFormat="1" ht="17.100000000000001" customHeight="1" x14ac:dyDescent="0.25">
      <c r="A159" s="290"/>
      <c r="B159" s="275"/>
      <c r="C159" s="272"/>
      <c r="D159" s="275"/>
      <c r="E159" s="281"/>
      <c r="F159" s="275"/>
      <c r="G159" s="284"/>
      <c r="H159" s="197"/>
      <c r="I159" s="295"/>
      <c r="J159" s="197"/>
      <c r="K159" s="195"/>
      <c r="L159" s="195"/>
      <c r="M159" s="197"/>
      <c r="N159" s="184"/>
      <c r="O159" s="184"/>
      <c r="P159" s="235"/>
      <c r="Q159" s="195"/>
      <c r="R159" s="257"/>
      <c r="S159" s="30" t="s">
        <v>222</v>
      </c>
      <c r="T159" s="76"/>
      <c r="U159" s="77"/>
      <c r="V159" s="77"/>
      <c r="W159" s="77"/>
      <c r="X159" s="77"/>
      <c r="Y159" s="77"/>
      <c r="Z159" s="31" t="str">
        <f t="shared" si="11"/>
        <v/>
      </c>
      <c r="AA159" s="81">
        <f t="shared" si="8"/>
        <v>0</v>
      </c>
      <c r="AB159" s="81">
        <f t="shared" si="10"/>
        <v>0</v>
      </c>
      <c r="AC159" s="338"/>
      <c r="AD159" s="238"/>
      <c r="AE159" s="238"/>
      <c r="AF159" s="184"/>
      <c r="AG159" s="184"/>
      <c r="AH159" s="200"/>
      <c r="AI159" s="200"/>
      <c r="AJ159" s="216"/>
      <c r="AK159" s="216"/>
      <c r="AL159" s="216"/>
      <c r="AM159" s="252"/>
      <c r="AN159" s="252"/>
      <c r="AO159" s="252"/>
      <c r="AP159" s="252"/>
      <c r="AQ159" s="265"/>
      <c r="AR159" s="209"/>
    </row>
    <row r="160" spans="1:44" s="75" customFormat="1" ht="17.100000000000001" customHeight="1" x14ac:dyDescent="0.25">
      <c r="A160" s="290"/>
      <c r="B160" s="275"/>
      <c r="C160" s="272"/>
      <c r="D160" s="275"/>
      <c r="E160" s="281"/>
      <c r="F160" s="275"/>
      <c r="G160" s="284"/>
      <c r="H160" s="197"/>
      <c r="I160" s="295"/>
      <c r="J160" s="197"/>
      <c r="K160" s="195"/>
      <c r="L160" s="195"/>
      <c r="M160" s="197"/>
      <c r="N160" s="184"/>
      <c r="O160" s="184"/>
      <c r="P160" s="235"/>
      <c r="Q160" s="195"/>
      <c r="R160" s="257"/>
      <c r="S160" s="30" t="s">
        <v>123</v>
      </c>
      <c r="T160" s="76"/>
      <c r="U160" s="77"/>
      <c r="V160" s="77"/>
      <c r="W160" s="77"/>
      <c r="X160" s="77"/>
      <c r="Y160" s="77"/>
      <c r="Z160" s="31" t="str">
        <f t="shared" si="11"/>
        <v/>
      </c>
      <c r="AA160" s="81">
        <f t="shared" si="8"/>
        <v>0</v>
      </c>
      <c r="AB160" s="81">
        <f t="shared" si="10"/>
        <v>0</v>
      </c>
      <c r="AC160" s="338"/>
      <c r="AD160" s="238"/>
      <c r="AE160" s="238"/>
      <c r="AF160" s="184"/>
      <c r="AG160" s="184"/>
      <c r="AH160" s="200"/>
      <c r="AI160" s="200"/>
      <c r="AJ160" s="216"/>
      <c r="AK160" s="216"/>
      <c r="AL160" s="216"/>
      <c r="AM160" s="252"/>
      <c r="AN160" s="252"/>
      <c r="AO160" s="252"/>
      <c r="AP160" s="252"/>
      <c r="AQ160" s="265"/>
      <c r="AR160" s="209"/>
    </row>
    <row r="161" spans="1:44" s="75" customFormat="1" ht="17.100000000000001" customHeight="1" x14ac:dyDescent="0.25">
      <c r="A161" s="290"/>
      <c r="B161" s="275"/>
      <c r="C161" s="272"/>
      <c r="D161" s="275"/>
      <c r="E161" s="281"/>
      <c r="F161" s="275"/>
      <c r="G161" s="284"/>
      <c r="H161" s="197"/>
      <c r="I161" s="295"/>
      <c r="J161" s="197"/>
      <c r="K161" s="195"/>
      <c r="L161" s="195"/>
      <c r="M161" s="197"/>
      <c r="N161" s="184"/>
      <c r="O161" s="184"/>
      <c r="P161" s="235"/>
      <c r="Q161" s="195"/>
      <c r="R161" s="257"/>
      <c r="S161" s="30" t="s">
        <v>124</v>
      </c>
      <c r="T161" s="76"/>
      <c r="U161" s="77"/>
      <c r="V161" s="77"/>
      <c r="W161" s="77"/>
      <c r="X161" s="77"/>
      <c r="Y161" s="77"/>
      <c r="Z161" s="31" t="str">
        <f t="shared" si="11"/>
        <v/>
      </c>
      <c r="AA161" s="81">
        <f t="shared" si="8"/>
        <v>0</v>
      </c>
      <c r="AB161" s="81">
        <f t="shared" si="10"/>
        <v>0</v>
      </c>
      <c r="AC161" s="338"/>
      <c r="AD161" s="238"/>
      <c r="AE161" s="238"/>
      <c r="AF161" s="184"/>
      <c r="AG161" s="184"/>
      <c r="AH161" s="200"/>
      <c r="AI161" s="200"/>
      <c r="AJ161" s="216"/>
      <c r="AK161" s="216"/>
      <c r="AL161" s="216"/>
      <c r="AM161" s="252"/>
      <c r="AN161" s="252"/>
      <c r="AO161" s="252"/>
      <c r="AP161" s="252"/>
      <c r="AQ161" s="265"/>
      <c r="AR161" s="209"/>
    </row>
    <row r="162" spans="1:44" s="75" customFormat="1" ht="17.100000000000001" customHeight="1" x14ac:dyDescent="0.25">
      <c r="A162" s="290"/>
      <c r="B162" s="275"/>
      <c r="C162" s="272"/>
      <c r="D162" s="275"/>
      <c r="E162" s="281"/>
      <c r="F162" s="275"/>
      <c r="G162" s="284"/>
      <c r="H162" s="197"/>
      <c r="I162" s="295"/>
      <c r="J162" s="197"/>
      <c r="K162" s="195"/>
      <c r="L162" s="195"/>
      <c r="M162" s="197"/>
      <c r="N162" s="184"/>
      <c r="O162" s="184"/>
      <c r="P162" s="235"/>
      <c r="Q162" s="195"/>
      <c r="R162" s="257"/>
      <c r="S162" s="30" t="s">
        <v>125</v>
      </c>
      <c r="T162" s="76"/>
      <c r="U162" s="77"/>
      <c r="V162" s="77"/>
      <c r="W162" s="77"/>
      <c r="X162" s="77"/>
      <c r="Y162" s="77"/>
      <c r="Z162" s="31" t="str">
        <f t="shared" si="11"/>
        <v/>
      </c>
      <c r="AA162" s="81">
        <f t="shared" si="8"/>
        <v>0</v>
      </c>
      <c r="AB162" s="81">
        <f t="shared" si="10"/>
        <v>0</v>
      </c>
      <c r="AC162" s="338"/>
      <c r="AD162" s="238"/>
      <c r="AE162" s="238"/>
      <c r="AF162" s="184"/>
      <c r="AG162" s="184"/>
      <c r="AH162" s="200"/>
      <c r="AI162" s="200"/>
      <c r="AJ162" s="216"/>
      <c r="AK162" s="216"/>
      <c r="AL162" s="216"/>
      <c r="AM162" s="252"/>
      <c r="AN162" s="252"/>
      <c r="AO162" s="252"/>
      <c r="AP162" s="252"/>
      <c r="AQ162" s="265"/>
      <c r="AR162" s="209"/>
    </row>
    <row r="163" spans="1:44" s="75" customFormat="1" ht="17.100000000000001" customHeight="1" x14ac:dyDescent="0.25">
      <c r="A163" s="290"/>
      <c r="B163" s="275"/>
      <c r="C163" s="272"/>
      <c r="D163" s="275"/>
      <c r="E163" s="281"/>
      <c r="F163" s="275"/>
      <c r="G163" s="284"/>
      <c r="H163" s="197"/>
      <c r="I163" s="295">
        <v>6.3</v>
      </c>
      <c r="J163" s="197" t="s">
        <v>2294</v>
      </c>
      <c r="K163" s="195" t="s">
        <v>99</v>
      </c>
      <c r="L163" s="195" t="s">
        <v>9</v>
      </c>
      <c r="M163" s="197"/>
      <c r="N163" s="184"/>
      <c r="O163" s="184"/>
      <c r="P163" s="235"/>
      <c r="Q163" s="195" t="s">
        <v>2182</v>
      </c>
      <c r="R163" s="298">
        <f>IF(Q163="SI",1,IF(Q163="NO",3,0))</f>
        <v>1</v>
      </c>
      <c r="S163" s="30" t="s">
        <v>223</v>
      </c>
      <c r="T163" s="76" t="s">
        <v>2185</v>
      </c>
      <c r="U163" s="77" t="s">
        <v>8</v>
      </c>
      <c r="V163" s="74" t="s">
        <v>11</v>
      </c>
      <c r="W163" s="74" t="s">
        <v>11</v>
      </c>
      <c r="X163" s="74" t="s">
        <v>11</v>
      </c>
      <c r="Y163" s="74" t="s">
        <v>11</v>
      </c>
      <c r="Z163" s="31" t="str">
        <f t="shared" si="11"/>
        <v>Suficiente</v>
      </c>
      <c r="AA163" s="81">
        <f t="shared" si="8"/>
        <v>1</v>
      </c>
      <c r="AB163" s="81">
        <f t="shared" si="10"/>
        <v>0</v>
      </c>
      <c r="AC163" s="338"/>
      <c r="AD163" s="238"/>
      <c r="AE163" s="238"/>
      <c r="AF163" s="184"/>
      <c r="AG163" s="184"/>
      <c r="AH163" s="200"/>
      <c r="AI163" s="200"/>
      <c r="AJ163" s="216"/>
      <c r="AK163" s="216"/>
      <c r="AL163" s="216"/>
      <c r="AM163" s="252"/>
      <c r="AN163" s="252"/>
      <c r="AO163" s="252"/>
      <c r="AP163" s="252"/>
      <c r="AQ163" s="265"/>
      <c r="AR163" s="208" t="s">
        <v>2368</v>
      </c>
    </row>
    <row r="164" spans="1:44" s="75" customFormat="1" ht="17.100000000000001" customHeight="1" x14ac:dyDescent="0.25">
      <c r="A164" s="290"/>
      <c r="B164" s="275"/>
      <c r="C164" s="272"/>
      <c r="D164" s="275"/>
      <c r="E164" s="281"/>
      <c r="F164" s="275"/>
      <c r="G164" s="284"/>
      <c r="H164" s="197"/>
      <c r="I164" s="295"/>
      <c r="J164" s="197"/>
      <c r="K164" s="195"/>
      <c r="L164" s="195"/>
      <c r="M164" s="197"/>
      <c r="N164" s="184"/>
      <c r="O164" s="184"/>
      <c r="P164" s="235"/>
      <c r="Q164" s="195"/>
      <c r="R164" s="257"/>
      <c r="S164" s="30" t="s">
        <v>224</v>
      </c>
      <c r="T164" s="76"/>
      <c r="U164" s="77"/>
      <c r="V164" s="77"/>
      <c r="W164" s="77"/>
      <c r="X164" s="77"/>
      <c r="Y164" s="77"/>
      <c r="Z164" s="31" t="str">
        <f t="shared" si="11"/>
        <v/>
      </c>
      <c r="AA164" s="81">
        <f t="shared" si="8"/>
        <v>0</v>
      </c>
      <c r="AB164" s="81">
        <f t="shared" si="10"/>
        <v>0</v>
      </c>
      <c r="AC164" s="338"/>
      <c r="AD164" s="238"/>
      <c r="AE164" s="238"/>
      <c r="AF164" s="184"/>
      <c r="AG164" s="184"/>
      <c r="AH164" s="200"/>
      <c r="AI164" s="200"/>
      <c r="AJ164" s="216"/>
      <c r="AK164" s="216"/>
      <c r="AL164" s="216"/>
      <c r="AM164" s="252"/>
      <c r="AN164" s="252"/>
      <c r="AO164" s="252"/>
      <c r="AP164" s="252"/>
      <c r="AQ164" s="265"/>
      <c r="AR164" s="209"/>
    </row>
    <row r="165" spans="1:44" s="75" customFormat="1" ht="17.100000000000001" customHeight="1" x14ac:dyDescent="0.25">
      <c r="A165" s="290"/>
      <c r="B165" s="275"/>
      <c r="C165" s="272"/>
      <c r="D165" s="275"/>
      <c r="E165" s="281"/>
      <c r="F165" s="275"/>
      <c r="G165" s="284"/>
      <c r="H165" s="197"/>
      <c r="I165" s="295"/>
      <c r="J165" s="197"/>
      <c r="K165" s="195"/>
      <c r="L165" s="195"/>
      <c r="M165" s="197"/>
      <c r="N165" s="184"/>
      <c r="O165" s="184"/>
      <c r="P165" s="235"/>
      <c r="Q165" s="195"/>
      <c r="R165" s="257"/>
      <c r="S165" s="30" t="s">
        <v>225</v>
      </c>
      <c r="T165" s="76"/>
      <c r="U165" s="77"/>
      <c r="V165" s="77"/>
      <c r="W165" s="77"/>
      <c r="X165" s="77"/>
      <c r="Y165" s="77"/>
      <c r="Z165" s="31" t="str">
        <f t="shared" si="11"/>
        <v/>
      </c>
      <c r="AA165" s="81">
        <f t="shared" si="8"/>
        <v>0</v>
      </c>
      <c r="AB165" s="81">
        <f t="shared" si="10"/>
        <v>0</v>
      </c>
      <c r="AC165" s="338"/>
      <c r="AD165" s="238"/>
      <c r="AE165" s="238"/>
      <c r="AF165" s="184"/>
      <c r="AG165" s="184"/>
      <c r="AH165" s="200"/>
      <c r="AI165" s="200"/>
      <c r="AJ165" s="216"/>
      <c r="AK165" s="216"/>
      <c r="AL165" s="216"/>
      <c r="AM165" s="252"/>
      <c r="AN165" s="252"/>
      <c r="AO165" s="252"/>
      <c r="AP165" s="252"/>
      <c r="AQ165" s="265"/>
      <c r="AR165" s="209"/>
    </row>
    <row r="166" spans="1:44" s="75" customFormat="1" ht="17.100000000000001" customHeight="1" x14ac:dyDescent="0.25">
      <c r="A166" s="290"/>
      <c r="B166" s="275"/>
      <c r="C166" s="272"/>
      <c r="D166" s="275"/>
      <c r="E166" s="281"/>
      <c r="F166" s="275"/>
      <c r="G166" s="284"/>
      <c r="H166" s="197"/>
      <c r="I166" s="295"/>
      <c r="J166" s="197"/>
      <c r="K166" s="195"/>
      <c r="L166" s="195"/>
      <c r="M166" s="197"/>
      <c r="N166" s="184"/>
      <c r="O166" s="184"/>
      <c r="P166" s="235"/>
      <c r="Q166" s="195"/>
      <c r="R166" s="257"/>
      <c r="S166" s="30" t="s">
        <v>226</v>
      </c>
      <c r="T166" s="76"/>
      <c r="U166" s="77"/>
      <c r="V166" s="77"/>
      <c r="W166" s="77"/>
      <c r="X166" s="77"/>
      <c r="Y166" s="77"/>
      <c r="Z166" s="31" t="str">
        <f t="shared" si="11"/>
        <v/>
      </c>
      <c r="AA166" s="81">
        <f t="shared" si="8"/>
        <v>0</v>
      </c>
      <c r="AB166" s="81">
        <f t="shared" si="10"/>
        <v>0</v>
      </c>
      <c r="AC166" s="338"/>
      <c r="AD166" s="238"/>
      <c r="AE166" s="238"/>
      <c r="AF166" s="184"/>
      <c r="AG166" s="184"/>
      <c r="AH166" s="200"/>
      <c r="AI166" s="200"/>
      <c r="AJ166" s="216"/>
      <c r="AK166" s="216"/>
      <c r="AL166" s="216"/>
      <c r="AM166" s="252"/>
      <c r="AN166" s="252"/>
      <c r="AO166" s="252"/>
      <c r="AP166" s="252"/>
      <c r="AQ166" s="265"/>
      <c r="AR166" s="209"/>
    </row>
    <row r="167" spans="1:44" s="75" customFormat="1" ht="17.100000000000001" customHeight="1" x14ac:dyDescent="0.25">
      <c r="A167" s="290"/>
      <c r="B167" s="275"/>
      <c r="C167" s="272"/>
      <c r="D167" s="275"/>
      <c r="E167" s="281"/>
      <c r="F167" s="275"/>
      <c r="G167" s="284"/>
      <c r="H167" s="197"/>
      <c r="I167" s="295"/>
      <c r="J167" s="197"/>
      <c r="K167" s="195"/>
      <c r="L167" s="195"/>
      <c r="M167" s="197"/>
      <c r="N167" s="184"/>
      <c r="O167" s="184"/>
      <c r="P167" s="235"/>
      <c r="Q167" s="195"/>
      <c r="R167" s="257"/>
      <c r="S167" s="30" t="s">
        <v>130</v>
      </c>
      <c r="T167" s="76"/>
      <c r="U167" s="77"/>
      <c r="V167" s="77"/>
      <c r="W167" s="77"/>
      <c r="X167" s="77"/>
      <c r="Y167" s="77"/>
      <c r="Z167" s="31" t="str">
        <f t="shared" si="11"/>
        <v/>
      </c>
      <c r="AA167" s="81">
        <f t="shared" si="8"/>
        <v>0</v>
      </c>
      <c r="AB167" s="81">
        <f t="shared" si="10"/>
        <v>0</v>
      </c>
      <c r="AC167" s="338"/>
      <c r="AD167" s="238"/>
      <c r="AE167" s="238"/>
      <c r="AF167" s="184"/>
      <c r="AG167" s="184"/>
      <c r="AH167" s="200"/>
      <c r="AI167" s="200"/>
      <c r="AJ167" s="216"/>
      <c r="AK167" s="216"/>
      <c r="AL167" s="216"/>
      <c r="AM167" s="252"/>
      <c r="AN167" s="252"/>
      <c r="AO167" s="252"/>
      <c r="AP167" s="252"/>
      <c r="AQ167" s="265"/>
      <c r="AR167" s="209"/>
    </row>
    <row r="168" spans="1:44" s="75" customFormat="1" ht="17.100000000000001" customHeight="1" x14ac:dyDescent="0.25">
      <c r="A168" s="290"/>
      <c r="B168" s="275"/>
      <c r="C168" s="272"/>
      <c r="D168" s="275"/>
      <c r="E168" s="281"/>
      <c r="F168" s="275"/>
      <c r="G168" s="284"/>
      <c r="H168" s="197"/>
      <c r="I168" s="295">
        <v>6.4</v>
      </c>
      <c r="J168" s="197" t="s">
        <v>2295</v>
      </c>
      <c r="K168" s="195" t="s">
        <v>99</v>
      </c>
      <c r="L168" s="195" t="s">
        <v>106</v>
      </c>
      <c r="M168" s="197"/>
      <c r="N168" s="184"/>
      <c r="O168" s="184"/>
      <c r="P168" s="235"/>
      <c r="Q168" s="195" t="s">
        <v>2182</v>
      </c>
      <c r="R168" s="298">
        <f>IF(Q168="SI",1,IF(Q168="NO",3,0))</f>
        <v>1</v>
      </c>
      <c r="S168" s="30" t="s">
        <v>227</v>
      </c>
      <c r="T168" s="76" t="s">
        <v>2186</v>
      </c>
      <c r="U168" s="77" t="s">
        <v>8</v>
      </c>
      <c r="V168" s="74" t="s">
        <v>11</v>
      </c>
      <c r="W168" s="74" t="s">
        <v>11</v>
      </c>
      <c r="X168" s="74" t="s">
        <v>11</v>
      </c>
      <c r="Y168" s="74" t="s">
        <v>11</v>
      </c>
      <c r="Z168" s="31" t="str">
        <f t="shared" si="11"/>
        <v>Suficiente</v>
      </c>
      <c r="AA168" s="81">
        <f t="shared" si="8"/>
        <v>1</v>
      </c>
      <c r="AB168" s="81">
        <f t="shared" si="10"/>
        <v>0</v>
      </c>
      <c r="AC168" s="338"/>
      <c r="AD168" s="238"/>
      <c r="AE168" s="238"/>
      <c r="AF168" s="184"/>
      <c r="AG168" s="184"/>
      <c r="AH168" s="200"/>
      <c r="AI168" s="200"/>
      <c r="AJ168" s="216"/>
      <c r="AK168" s="216"/>
      <c r="AL168" s="216"/>
      <c r="AM168" s="252"/>
      <c r="AN168" s="252"/>
      <c r="AO168" s="252"/>
      <c r="AP168" s="252"/>
      <c r="AQ168" s="265"/>
      <c r="AR168" s="208" t="s">
        <v>2188</v>
      </c>
    </row>
    <row r="169" spans="1:44" s="75" customFormat="1" ht="17.100000000000001" customHeight="1" x14ac:dyDescent="0.25">
      <c r="A169" s="290"/>
      <c r="B169" s="275"/>
      <c r="C169" s="272"/>
      <c r="D169" s="275"/>
      <c r="E169" s="281"/>
      <c r="F169" s="275"/>
      <c r="G169" s="284"/>
      <c r="H169" s="197"/>
      <c r="I169" s="295"/>
      <c r="J169" s="197"/>
      <c r="K169" s="195"/>
      <c r="L169" s="195"/>
      <c r="M169" s="197"/>
      <c r="N169" s="184"/>
      <c r="O169" s="184"/>
      <c r="P169" s="235"/>
      <c r="Q169" s="195"/>
      <c r="R169" s="257"/>
      <c r="S169" s="30" t="s">
        <v>132</v>
      </c>
      <c r="T169" s="76"/>
      <c r="U169" s="77"/>
      <c r="V169" s="77"/>
      <c r="W169" s="77"/>
      <c r="X169" s="77"/>
      <c r="Y169" s="77"/>
      <c r="Z169" s="31" t="str">
        <f t="shared" si="11"/>
        <v/>
      </c>
      <c r="AA169" s="81">
        <f t="shared" si="8"/>
        <v>0</v>
      </c>
      <c r="AB169" s="81">
        <f t="shared" si="10"/>
        <v>0</v>
      </c>
      <c r="AC169" s="338"/>
      <c r="AD169" s="238"/>
      <c r="AE169" s="238"/>
      <c r="AF169" s="184"/>
      <c r="AG169" s="184"/>
      <c r="AH169" s="200"/>
      <c r="AI169" s="200"/>
      <c r="AJ169" s="216"/>
      <c r="AK169" s="216"/>
      <c r="AL169" s="216"/>
      <c r="AM169" s="252"/>
      <c r="AN169" s="252"/>
      <c r="AO169" s="252"/>
      <c r="AP169" s="252"/>
      <c r="AQ169" s="265"/>
      <c r="AR169" s="209"/>
    </row>
    <row r="170" spans="1:44" s="75" customFormat="1" ht="17.100000000000001" customHeight="1" x14ac:dyDescent="0.25">
      <c r="A170" s="290"/>
      <c r="B170" s="275"/>
      <c r="C170" s="272"/>
      <c r="D170" s="275"/>
      <c r="E170" s="281"/>
      <c r="F170" s="275"/>
      <c r="G170" s="284"/>
      <c r="H170" s="197"/>
      <c r="I170" s="295"/>
      <c r="J170" s="197"/>
      <c r="K170" s="195"/>
      <c r="L170" s="195"/>
      <c r="M170" s="197"/>
      <c r="N170" s="184"/>
      <c r="O170" s="184"/>
      <c r="P170" s="235"/>
      <c r="Q170" s="195"/>
      <c r="R170" s="257"/>
      <c r="S170" s="30" t="s">
        <v>228</v>
      </c>
      <c r="T170" s="76"/>
      <c r="U170" s="77"/>
      <c r="V170" s="77"/>
      <c r="W170" s="77"/>
      <c r="X170" s="77"/>
      <c r="Y170" s="77"/>
      <c r="Z170" s="31" t="str">
        <f t="shared" si="11"/>
        <v/>
      </c>
      <c r="AA170" s="81">
        <f t="shared" si="8"/>
        <v>0</v>
      </c>
      <c r="AB170" s="81">
        <f t="shared" si="10"/>
        <v>0</v>
      </c>
      <c r="AC170" s="338"/>
      <c r="AD170" s="238"/>
      <c r="AE170" s="238"/>
      <c r="AF170" s="184"/>
      <c r="AG170" s="184"/>
      <c r="AH170" s="200"/>
      <c r="AI170" s="200"/>
      <c r="AJ170" s="216"/>
      <c r="AK170" s="216"/>
      <c r="AL170" s="216"/>
      <c r="AM170" s="252"/>
      <c r="AN170" s="252"/>
      <c r="AO170" s="252"/>
      <c r="AP170" s="252"/>
      <c r="AQ170" s="265"/>
      <c r="AR170" s="209"/>
    </row>
    <row r="171" spans="1:44" s="75" customFormat="1" ht="17.100000000000001" customHeight="1" x14ac:dyDescent="0.25">
      <c r="A171" s="290"/>
      <c r="B171" s="275"/>
      <c r="C171" s="272"/>
      <c r="D171" s="275"/>
      <c r="E171" s="281"/>
      <c r="F171" s="275"/>
      <c r="G171" s="284"/>
      <c r="H171" s="197"/>
      <c r="I171" s="295"/>
      <c r="J171" s="197"/>
      <c r="K171" s="195"/>
      <c r="L171" s="195"/>
      <c r="M171" s="197"/>
      <c r="N171" s="184"/>
      <c r="O171" s="184"/>
      <c r="P171" s="235"/>
      <c r="Q171" s="195"/>
      <c r="R171" s="257"/>
      <c r="S171" s="30" t="s">
        <v>229</v>
      </c>
      <c r="T171" s="76"/>
      <c r="U171" s="77"/>
      <c r="V171" s="77"/>
      <c r="W171" s="77"/>
      <c r="X171" s="77"/>
      <c r="Y171" s="77"/>
      <c r="Z171" s="31" t="str">
        <f t="shared" si="11"/>
        <v/>
      </c>
      <c r="AA171" s="81">
        <f t="shared" si="8"/>
        <v>0</v>
      </c>
      <c r="AB171" s="81">
        <f t="shared" si="10"/>
        <v>0</v>
      </c>
      <c r="AC171" s="338"/>
      <c r="AD171" s="238"/>
      <c r="AE171" s="238"/>
      <c r="AF171" s="184"/>
      <c r="AG171" s="184"/>
      <c r="AH171" s="200"/>
      <c r="AI171" s="200"/>
      <c r="AJ171" s="216"/>
      <c r="AK171" s="216"/>
      <c r="AL171" s="216"/>
      <c r="AM171" s="252"/>
      <c r="AN171" s="252"/>
      <c r="AO171" s="252"/>
      <c r="AP171" s="252"/>
      <c r="AQ171" s="265"/>
      <c r="AR171" s="209"/>
    </row>
    <row r="172" spans="1:44" s="75" customFormat="1" ht="17.100000000000001" customHeight="1" x14ac:dyDescent="0.25">
      <c r="A172" s="290"/>
      <c r="B172" s="275"/>
      <c r="C172" s="272"/>
      <c r="D172" s="275"/>
      <c r="E172" s="281"/>
      <c r="F172" s="275"/>
      <c r="G172" s="284"/>
      <c r="H172" s="197"/>
      <c r="I172" s="295"/>
      <c r="J172" s="197"/>
      <c r="K172" s="195"/>
      <c r="L172" s="195"/>
      <c r="M172" s="197"/>
      <c r="N172" s="184"/>
      <c r="O172" s="184"/>
      <c r="P172" s="235"/>
      <c r="Q172" s="195"/>
      <c r="R172" s="257"/>
      <c r="S172" s="30" t="s">
        <v>230</v>
      </c>
      <c r="T172" s="76"/>
      <c r="U172" s="77"/>
      <c r="V172" s="77"/>
      <c r="W172" s="77"/>
      <c r="X172" s="77"/>
      <c r="Y172" s="77"/>
      <c r="Z172" s="31" t="str">
        <f t="shared" si="11"/>
        <v/>
      </c>
      <c r="AA172" s="81">
        <f t="shared" si="8"/>
        <v>0</v>
      </c>
      <c r="AB172" s="81">
        <f t="shared" si="10"/>
        <v>0</v>
      </c>
      <c r="AC172" s="338"/>
      <c r="AD172" s="238"/>
      <c r="AE172" s="238"/>
      <c r="AF172" s="184"/>
      <c r="AG172" s="184"/>
      <c r="AH172" s="200"/>
      <c r="AI172" s="200"/>
      <c r="AJ172" s="216"/>
      <c r="AK172" s="216"/>
      <c r="AL172" s="216"/>
      <c r="AM172" s="252"/>
      <c r="AN172" s="252"/>
      <c r="AO172" s="252"/>
      <c r="AP172" s="252"/>
      <c r="AQ172" s="265"/>
      <c r="AR172" s="209"/>
    </row>
    <row r="173" spans="1:44" s="75" customFormat="1" ht="17.100000000000001" customHeight="1" x14ac:dyDescent="0.25">
      <c r="A173" s="290"/>
      <c r="B173" s="275"/>
      <c r="C173" s="272"/>
      <c r="D173" s="275"/>
      <c r="E173" s="281"/>
      <c r="F173" s="275"/>
      <c r="G173" s="284"/>
      <c r="H173" s="197"/>
      <c r="I173" s="295">
        <v>6.5</v>
      </c>
      <c r="J173" s="197" t="s">
        <v>2296</v>
      </c>
      <c r="K173" s="195" t="s">
        <v>102</v>
      </c>
      <c r="L173" s="195" t="s">
        <v>9</v>
      </c>
      <c r="M173" s="197"/>
      <c r="N173" s="184"/>
      <c r="O173" s="184"/>
      <c r="P173" s="235"/>
      <c r="Q173" s="195" t="s">
        <v>11</v>
      </c>
      <c r="R173" s="298">
        <f>IF(Q173="SI",1,IF(Q173="NO",3,0))</f>
        <v>1</v>
      </c>
      <c r="S173" s="30" t="s">
        <v>136</v>
      </c>
      <c r="T173" s="76" t="s">
        <v>2187</v>
      </c>
      <c r="U173" s="77" t="s">
        <v>8</v>
      </c>
      <c r="V173" s="74" t="s">
        <v>11</v>
      </c>
      <c r="W173" s="74" t="s">
        <v>11</v>
      </c>
      <c r="X173" s="74" t="s">
        <v>11</v>
      </c>
      <c r="Y173" s="74" t="s">
        <v>11</v>
      </c>
      <c r="Z173" s="31" t="str">
        <f t="shared" si="11"/>
        <v>Suficiente</v>
      </c>
      <c r="AA173" s="81">
        <f t="shared" si="8"/>
        <v>1</v>
      </c>
      <c r="AB173" s="81">
        <f t="shared" si="10"/>
        <v>0</v>
      </c>
      <c r="AC173" s="338"/>
      <c r="AD173" s="238"/>
      <c r="AE173" s="238"/>
      <c r="AF173" s="184"/>
      <c r="AG173" s="184"/>
      <c r="AH173" s="200"/>
      <c r="AI173" s="200"/>
      <c r="AJ173" s="216"/>
      <c r="AK173" s="216"/>
      <c r="AL173" s="216"/>
      <c r="AM173" s="252"/>
      <c r="AN173" s="252"/>
      <c r="AO173" s="252"/>
      <c r="AP173" s="252"/>
      <c r="AQ173" s="265"/>
      <c r="AR173" s="208" t="s">
        <v>2188</v>
      </c>
    </row>
    <row r="174" spans="1:44" s="75" customFormat="1" ht="17.100000000000001" customHeight="1" x14ac:dyDescent="0.25">
      <c r="A174" s="290"/>
      <c r="B174" s="275"/>
      <c r="C174" s="272"/>
      <c r="D174" s="275"/>
      <c r="E174" s="281"/>
      <c r="F174" s="275"/>
      <c r="G174" s="284"/>
      <c r="H174" s="197"/>
      <c r="I174" s="295"/>
      <c r="J174" s="197"/>
      <c r="K174" s="195"/>
      <c r="L174" s="195"/>
      <c r="M174" s="197"/>
      <c r="N174" s="184"/>
      <c r="O174" s="184"/>
      <c r="P174" s="235"/>
      <c r="Q174" s="195"/>
      <c r="R174" s="257"/>
      <c r="S174" s="30" t="s">
        <v>231</v>
      </c>
      <c r="T174" s="76"/>
      <c r="U174" s="77"/>
      <c r="V174" s="77"/>
      <c r="W174" s="77"/>
      <c r="X174" s="77"/>
      <c r="Y174" s="77"/>
      <c r="Z174" s="31" t="str">
        <f t="shared" si="11"/>
        <v/>
      </c>
      <c r="AA174" s="81">
        <f t="shared" si="8"/>
        <v>0</v>
      </c>
      <c r="AB174" s="81">
        <f t="shared" si="10"/>
        <v>0</v>
      </c>
      <c r="AC174" s="338"/>
      <c r="AD174" s="238"/>
      <c r="AE174" s="238"/>
      <c r="AF174" s="184"/>
      <c r="AG174" s="184"/>
      <c r="AH174" s="200"/>
      <c r="AI174" s="200"/>
      <c r="AJ174" s="216"/>
      <c r="AK174" s="216"/>
      <c r="AL174" s="216"/>
      <c r="AM174" s="252"/>
      <c r="AN174" s="252"/>
      <c r="AO174" s="252"/>
      <c r="AP174" s="252"/>
      <c r="AQ174" s="265"/>
      <c r="AR174" s="209"/>
    </row>
    <row r="175" spans="1:44" s="75" customFormat="1" ht="17.100000000000001" customHeight="1" x14ac:dyDescent="0.25">
      <c r="A175" s="290"/>
      <c r="B175" s="275"/>
      <c r="C175" s="272"/>
      <c r="D175" s="275"/>
      <c r="E175" s="281"/>
      <c r="F175" s="275"/>
      <c r="G175" s="284"/>
      <c r="H175" s="197"/>
      <c r="I175" s="295"/>
      <c r="J175" s="197"/>
      <c r="K175" s="195"/>
      <c r="L175" s="195"/>
      <c r="M175" s="197"/>
      <c r="N175" s="184"/>
      <c r="O175" s="184"/>
      <c r="P175" s="235"/>
      <c r="Q175" s="195"/>
      <c r="R175" s="257"/>
      <c r="S175" s="30" t="s">
        <v>232</v>
      </c>
      <c r="T175" s="76"/>
      <c r="U175" s="77"/>
      <c r="V175" s="77"/>
      <c r="W175" s="77"/>
      <c r="X175" s="77"/>
      <c r="Y175" s="77"/>
      <c r="Z175" s="31" t="str">
        <f t="shared" si="11"/>
        <v/>
      </c>
      <c r="AA175" s="81">
        <f t="shared" si="8"/>
        <v>0</v>
      </c>
      <c r="AB175" s="81">
        <f t="shared" si="10"/>
        <v>0</v>
      </c>
      <c r="AC175" s="338"/>
      <c r="AD175" s="238"/>
      <c r="AE175" s="238"/>
      <c r="AF175" s="184"/>
      <c r="AG175" s="184"/>
      <c r="AH175" s="200"/>
      <c r="AI175" s="200"/>
      <c r="AJ175" s="216"/>
      <c r="AK175" s="216"/>
      <c r="AL175" s="216"/>
      <c r="AM175" s="252"/>
      <c r="AN175" s="252"/>
      <c r="AO175" s="252"/>
      <c r="AP175" s="252"/>
      <c r="AQ175" s="265"/>
      <c r="AR175" s="209"/>
    </row>
    <row r="176" spans="1:44" s="75" customFormat="1" ht="17.100000000000001" customHeight="1" x14ac:dyDescent="0.25">
      <c r="A176" s="290"/>
      <c r="B176" s="275"/>
      <c r="C176" s="272"/>
      <c r="D176" s="275"/>
      <c r="E176" s="281"/>
      <c r="F176" s="275"/>
      <c r="G176" s="284"/>
      <c r="H176" s="197"/>
      <c r="I176" s="295"/>
      <c r="J176" s="197"/>
      <c r="K176" s="195"/>
      <c r="L176" s="195"/>
      <c r="M176" s="197"/>
      <c r="N176" s="184"/>
      <c r="O176" s="184"/>
      <c r="P176" s="235"/>
      <c r="Q176" s="195"/>
      <c r="R176" s="257"/>
      <c r="S176" s="30" t="s">
        <v>233</v>
      </c>
      <c r="T176" s="76"/>
      <c r="U176" s="77"/>
      <c r="V176" s="77"/>
      <c r="W176" s="77"/>
      <c r="X176" s="77"/>
      <c r="Y176" s="77"/>
      <c r="Z176" s="31" t="str">
        <f t="shared" si="11"/>
        <v/>
      </c>
      <c r="AA176" s="81">
        <f t="shared" si="8"/>
        <v>0</v>
      </c>
      <c r="AB176" s="81">
        <f t="shared" si="10"/>
        <v>0</v>
      </c>
      <c r="AC176" s="338"/>
      <c r="AD176" s="238"/>
      <c r="AE176" s="238"/>
      <c r="AF176" s="184"/>
      <c r="AG176" s="184"/>
      <c r="AH176" s="200"/>
      <c r="AI176" s="200"/>
      <c r="AJ176" s="216"/>
      <c r="AK176" s="216"/>
      <c r="AL176" s="216"/>
      <c r="AM176" s="252"/>
      <c r="AN176" s="252"/>
      <c r="AO176" s="252"/>
      <c r="AP176" s="252"/>
      <c r="AQ176" s="265"/>
      <c r="AR176" s="209"/>
    </row>
    <row r="177" spans="1:44" s="75" customFormat="1" ht="17.100000000000001" customHeight="1" x14ac:dyDescent="0.25">
      <c r="A177" s="291"/>
      <c r="B177" s="276"/>
      <c r="C177" s="273"/>
      <c r="D177" s="276"/>
      <c r="E177" s="282"/>
      <c r="F177" s="276"/>
      <c r="G177" s="285"/>
      <c r="H177" s="198"/>
      <c r="I177" s="296"/>
      <c r="J177" s="198"/>
      <c r="K177" s="233"/>
      <c r="L177" s="233"/>
      <c r="M177" s="198"/>
      <c r="N177" s="185"/>
      <c r="O177" s="185"/>
      <c r="P177" s="236"/>
      <c r="Q177" s="233"/>
      <c r="R177" s="299"/>
      <c r="S177" s="32" t="s">
        <v>234</v>
      </c>
      <c r="T177" s="78"/>
      <c r="U177" s="79"/>
      <c r="V177" s="79"/>
      <c r="W177" s="79"/>
      <c r="X177" s="79"/>
      <c r="Y177" s="79"/>
      <c r="Z177" s="33" t="str">
        <f t="shared" si="11"/>
        <v/>
      </c>
      <c r="AA177" s="82">
        <f t="shared" si="8"/>
        <v>0</v>
      </c>
      <c r="AB177" s="82">
        <f t="shared" si="10"/>
        <v>0</v>
      </c>
      <c r="AC177" s="339"/>
      <c r="AD177" s="239"/>
      <c r="AE177" s="239"/>
      <c r="AF177" s="185"/>
      <c r="AG177" s="185"/>
      <c r="AH177" s="201"/>
      <c r="AI177" s="201"/>
      <c r="AJ177" s="217"/>
      <c r="AK177" s="217"/>
      <c r="AL177" s="217"/>
      <c r="AM177" s="253"/>
      <c r="AN177" s="253"/>
      <c r="AO177" s="253"/>
      <c r="AP177" s="253"/>
      <c r="AQ177" s="266"/>
      <c r="AR177" s="209"/>
    </row>
    <row r="178" spans="1:44" s="75" customFormat="1" ht="17.100000000000001" customHeight="1" x14ac:dyDescent="0.25">
      <c r="A178" s="277" t="str">
        <f>IF(E178&lt;&gt;"",'Información General'!$D$15&amp;"_"&amp;+$A$1+7,"")</f>
        <v>2025_7</v>
      </c>
      <c r="B178" s="286" t="s">
        <v>2192</v>
      </c>
      <c r="C178" s="304" t="s">
        <v>54</v>
      </c>
      <c r="D178" s="286" t="s">
        <v>2193</v>
      </c>
      <c r="E178" s="301" t="s">
        <v>2194</v>
      </c>
      <c r="F178" s="286" t="s">
        <v>60</v>
      </c>
      <c r="G178" s="224" t="s">
        <v>7</v>
      </c>
      <c r="H178" s="242"/>
      <c r="I178" s="245">
        <v>7.1</v>
      </c>
      <c r="J178" s="227" t="s">
        <v>2297</v>
      </c>
      <c r="K178" s="232" t="s">
        <v>99</v>
      </c>
      <c r="L178" s="232" t="s">
        <v>9</v>
      </c>
      <c r="M178" s="227" t="s">
        <v>2195</v>
      </c>
      <c r="N178" s="189">
        <v>4</v>
      </c>
      <c r="O178" s="189">
        <v>8</v>
      </c>
      <c r="P178" s="192" t="str">
        <f>IF(AND(N178&lt;&gt;"",O178&lt;&gt;""),IF(AND(N178&gt;5,O178&gt;5),"I",IF(AND(N178&lt;=5,O178&gt;5),"II",IF(AND(N178&gt;5,O178&lt;=5),"IV",IF(AND(N178&lt;=5,O178&lt;=5),"III")))),"")</f>
        <v>II</v>
      </c>
      <c r="Q178" s="232" t="s">
        <v>11</v>
      </c>
      <c r="R178" s="310">
        <f>IF(Q178="SI",1,IF(Q178="NO",3,0))</f>
        <v>1</v>
      </c>
      <c r="S178" s="28" t="s">
        <v>235</v>
      </c>
      <c r="T178" s="73" t="s">
        <v>2196</v>
      </c>
      <c r="U178" s="74" t="s">
        <v>50</v>
      </c>
      <c r="V178" s="74" t="s">
        <v>11</v>
      </c>
      <c r="W178" s="74" t="s">
        <v>11</v>
      </c>
      <c r="X178" s="74" t="s">
        <v>11</v>
      </c>
      <c r="Y178" s="74" t="s">
        <v>11</v>
      </c>
      <c r="Z178" s="29" t="str">
        <f t="shared" si="11"/>
        <v>Suficiente</v>
      </c>
      <c r="AA178" s="80">
        <f>IF(Z178="Suficiente",1,0)</f>
        <v>1</v>
      </c>
      <c r="AB178" s="80">
        <f>IF(Z178="Deficiente",1,0)</f>
        <v>0</v>
      </c>
      <c r="AC178" s="307" t="str">
        <f>IF(SUM(R178:R202)&gt;=1,IF((SUM(R178:R202)/COUNTA(Q178:Q202))=1,IF(SUM(AA178:AA202)&gt;=1,IF(SUM(AA178:AA202)/(SUM(AA178:AA202)+SUM(AB178:AB202))=100%,"SI","NO"),"NO"),"NO"),"")</f>
        <v>SI</v>
      </c>
      <c r="AD178" s="241" t="str">
        <f>IF($N178=1,"b","")</f>
        <v/>
      </c>
      <c r="AE178" s="241" t="str">
        <f>IF($O178=1,"b","")</f>
        <v/>
      </c>
      <c r="AF178" s="189">
        <v>3</v>
      </c>
      <c r="AG178" s="189">
        <v>5</v>
      </c>
      <c r="AH178" s="202">
        <f>IF(OR($AD178="b",$AE178="b"),2,0)</f>
        <v>0</v>
      </c>
      <c r="AI178" s="202">
        <f>IF(AND($N178=1,$AF178=1,$O178=1,$AG178=1),1,0)</f>
        <v>0</v>
      </c>
      <c r="AJ178" s="186">
        <f>IF(AF178&lt;&gt;"",IF(AI178=1,1,IF(OR($AF178&gt;$N178,AND($AC178="SI",$AF178=$N178),AND($AC178="NO",$AF178&lt;&gt;$N178)),0,1)),0)</f>
        <v>1</v>
      </c>
      <c r="AK178" s="186">
        <f>IF(AG178&lt;&gt;"",IF(AI178=1,1,IF(OR(AG178&gt;O178,AND(AC178="SI",AG178=O178),AND(AC178="NO",AG178&lt;&gt;O178)),0,1)),0)</f>
        <v>1</v>
      </c>
      <c r="AL178" s="186">
        <f>IF(AC178&lt;&gt;"",(+AI178+AJ178+AK178),0)</f>
        <v>2</v>
      </c>
      <c r="AM178" s="251" t="str">
        <f>IF($AL178&gt;=2,IF(AND($AF178="",$AG178=""),"",IF(AND($AF178&gt;5,$AG178&gt;5),"I","")),"")</f>
        <v/>
      </c>
      <c r="AN178" s="251" t="str">
        <f>IF($AL178&gt;=2,IF(AND($AF178="",$AG178=""),"",IF(AND($AF178&lt;6,$AG178&gt;5),"II","")),"")</f>
        <v/>
      </c>
      <c r="AO178" s="251" t="str">
        <f>IF($AL178&gt;=2,IF(AND($AF178="",$AG178=""),"",IF(AND($AF178&lt;6,$AG178&lt;6),"III","")),"")</f>
        <v>III</v>
      </c>
      <c r="AP178" s="251" t="str">
        <f>IF($AL178&gt;=2,IF(AND($AF178="",$AG178=""),"",IF(AND($AF178&gt;5,$AG178&lt;6),"IV","")),"")</f>
        <v/>
      </c>
      <c r="AQ178" s="261" t="s">
        <v>591</v>
      </c>
      <c r="AR178" s="254" t="s">
        <v>2200</v>
      </c>
    </row>
    <row r="179" spans="1:44" s="75" customFormat="1" ht="17.100000000000001" customHeight="1" x14ac:dyDescent="0.25">
      <c r="A179" s="278"/>
      <c r="B179" s="287"/>
      <c r="C179" s="305"/>
      <c r="D179" s="287"/>
      <c r="E179" s="302"/>
      <c r="F179" s="287"/>
      <c r="G179" s="225"/>
      <c r="H179" s="197"/>
      <c r="I179" s="243"/>
      <c r="J179" s="182"/>
      <c r="K179" s="180"/>
      <c r="L179" s="180"/>
      <c r="M179" s="182"/>
      <c r="N179" s="190"/>
      <c r="O179" s="190"/>
      <c r="P179" s="193"/>
      <c r="Q179" s="180"/>
      <c r="R179" s="257"/>
      <c r="S179" s="30" t="s">
        <v>236</v>
      </c>
      <c r="T179" s="76" t="s">
        <v>2197</v>
      </c>
      <c r="U179" s="77" t="s">
        <v>50</v>
      </c>
      <c r="V179" s="77" t="s">
        <v>11</v>
      </c>
      <c r="W179" s="77" t="s">
        <v>11</v>
      </c>
      <c r="X179" s="77" t="s">
        <v>11</v>
      </c>
      <c r="Y179" s="77" t="s">
        <v>11</v>
      </c>
      <c r="Z179" s="31" t="str">
        <f t="shared" si="11"/>
        <v>Suficiente</v>
      </c>
      <c r="AA179" s="81">
        <f t="shared" si="8"/>
        <v>1</v>
      </c>
      <c r="AB179" s="81">
        <f t="shared" ref="AB179:AB202" si="12">IF(Z179="Deficiente",1,0)</f>
        <v>0</v>
      </c>
      <c r="AC179" s="308"/>
      <c r="AD179" s="238"/>
      <c r="AE179" s="238"/>
      <c r="AF179" s="190"/>
      <c r="AG179" s="190"/>
      <c r="AH179" s="200"/>
      <c r="AI179" s="200"/>
      <c r="AJ179" s="187"/>
      <c r="AK179" s="187"/>
      <c r="AL179" s="187"/>
      <c r="AM179" s="252"/>
      <c r="AN179" s="252"/>
      <c r="AO179" s="252"/>
      <c r="AP179" s="252"/>
      <c r="AQ179" s="262"/>
      <c r="AR179" s="209"/>
    </row>
    <row r="180" spans="1:44" s="75" customFormat="1" ht="17.100000000000001" customHeight="1" x14ac:dyDescent="0.25">
      <c r="A180" s="278"/>
      <c r="B180" s="287"/>
      <c r="C180" s="305"/>
      <c r="D180" s="287"/>
      <c r="E180" s="302"/>
      <c r="F180" s="287"/>
      <c r="G180" s="225"/>
      <c r="H180" s="197"/>
      <c r="I180" s="243"/>
      <c r="J180" s="182"/>
      <c r="K180" s="180"/>
      <c r="L180" s="180"/>
      <c r="M180" s="182"/>
      <c r="N180" s="190"/>
      <c r="O180" s="190"/>
      <c r="P180" s="193"/>
      <c r="Q180" s="180"/>
      <c r="R180" s="257"/>
      <c r="S180" s="30" t="s">
        <v>237</v>
      </c>
      <c r="T180" s="76"/>
      <c r="U180" s="77"/>
      <c r="V180" s="77"/>
      <c r="W180" s="77"/>
      <c r="X180" s="77"/>
      <c r="Y180" s="77"/>
      <c r="Z180" s="31" t="str">
        <f t="shared" si="11"/>
        <v/>
      </c>
      <c r="AA180" s="81">
        <f t="shared" si="8"/>
        <v>0</v>
      </c>
      <c r="AB180" s="81">
        <f t="shared" si="12"/>
        <v>0</v>
      </c>
      <c r="AC180" s="308"/>
      <c r="AD180" s="238"/>
      <c r="AE180" s="238"/>
      <c r="AF180" s="190"/>
      <c r="AG180" s="190"/>
      <c r="AH180" s="200"/>
      <c r="AI180" s="200"/>
      <c r="AJ180" s="187"/>
      <c r="AK180" s="187"/>
      <c r="AL180" s="187"/>
      <c r="AM180" s="252"/>
      <c r="AN180" s="252"/>
      <c r="AO180" s="252"/>
      <c r="AP180" s="252"/>
      <c r="AQ180" s="262"/>
      <c r="AR180" s="209"/>
    </row>
    <row r="181" spans="1:44" s="75" customFormat="1" ht="17.100000000000001" customHeight="1" x14ac:dyDescent="0.25">
      <c r="A181" s="278"/>
      <c r="B181" s="287"/>
      <c r="C181" s="305"/>
      <c r="D181" s="287"/>
      <c r="E181" s="302"/>
      <c r="F181" s="287"/>
      <c r="G181" s="225"/>
      <c r="H181" s="197"/>
      <c r="I181" s="243"/>
      <c r="J181" s="182"/>
      <c r="K181" s="180"/>
      <c r="L181" s="180"/>
      <c r="M181" s="182"/>
      <c r="N181" s="190"/>
      <c r="O181" s="190"/>
      <c r="P181" s="193"/>
      <c r="Q181" s="180"/>
      <c r="R181" s="257"/>
      <c r="S181" s="30" t="s">
        <v>238</v>
      </c>
      <c r="T181" s="76"/>
      <c r="U181" s="77"/>
      <c r="V181" s="77"/>
      <c r="W181" s="77"/>
      <c r="X181" s="77"/>
      <c r="Y181" s="77"/>
      <c r="Z181" s="31" t="str">
        <f t="shared" si="11"/>
        <v/>
      </c>
      <c r="AA181" s="81">
        <f t="shared" si="8"/>
        <v>0</v>
      </c>
      <c r="AB181" s="81">
        <f t="shared" si="12"/>
        <v>0</v>
      </c>
      <c r="AC181" s="308"/>
      <c r="AD181" s="238"/>
      <c r="AE181" s="238"/>
      <c r="AF181" s="190"/>
      <c r="AG181" s="190"/>
      <c r="AH181" s="200"/>
      <c r="AI181" s="200"/>
      <c r="AJ181" s="187"/>
      <c r="AK181" s="187"/>
      <c r="AL181" s="187"/>
      <c r="AM181" s="252"/>
      <c r="AN181" s="252"/>
      <c r="AO181" s="252"/>
      <c r="AP181" s="252"/>
      <c r="AQ181" s="262"/>
      <c r="AR181" s="209"/>
    </row>
    <row r="182" spans="1:44" s="75" customFormat="1" ht="17.100000000000001" customHeight="1" x14ac:dyDescent="0.25">
      <c r="A182" s="278"/>
      <c r="B182" s="287"/>
      <c r="C182" s="305"/>
      <c r="D182" s="287"/>
      <c r="E182" s="302"/>
      <c r="F182" s="287"/>
      <c r="G182" s="225"/>
      <c r="H182" s="197"/>
      <c r="I182" s="243"/>
      <c r="J182" s="182"/>
      <c r="K182" s="180"/>
      <c r="L182" s="180"/>
      <c r="M182" s="182"/>
      <c r="N182" s="190"/>
      <c r="O182" s="190"/>
      <c r="P182" s="193"/>
      <c r="Q182" s="180"/>
      <c r="R182" s="257"/>
      <c r="S182" s="30" t="s">
        <v>239</v>
      </c>
      <c r="T182" s="76"/>
      <c r="U182" s="77"/>
      <c r="V182" s="77"/>
      <c r="W182" s="77"/>
      <c r="X182" s="77"/>
      <c r="Y182" s="77"/>
      <c r="Z182" s="31" t="str">
        <f t="shared" si="11"/>
        <v/>
      </c>
      <c r="AA182" s="81">
        <f t="shared" si="8"/>
        <v>0</v>
      </c>
      <c r="AB182" s="81">
        <f t="shared" si="12"/>
        <v>0</v>
      </c>
      <c r="AC182" s="308"/>
      <c r="AD182" s="238"/>
      <c r="AE182" s="238"/>
      <c r="AF182" s="190"/>
      <c r="AG182" s="190"/>
      <c r="AH182" s="200"/>
      <c r="AI182" s="200"/>
      <c r="AJ182" s="187"/>
      <c r="AK182" s="187"/>
      <c r="AL182" s="187"/>
      <c r="AM182" s="252"/>
      <c r="AN182" s="252"/>
      <c r="AO182" s="252"/>
      <c r="AP182" s="252"/>
      <c r="AQ182" s="262"/>
      <c r="AR182" s="209"/>
    </row>
    <row r="183" spans="1:44" s="75" customFormat="1" ht="17.100000000000001" customHeight="1" x14ac:dyDescent="0.25">
      <c r="A183" s="278"/>
      <c r="B183" s="287"/>
      <c r="C183" s="305"/>
      <c r="D183" s="287"/>
      <c r="E183" s="302"/>
      <c r="F183" s="287"/>
      <c r="G183" s="225"/>
      <c r="H183" s="197"/>
      <c r="I183" s="243">
        <v>7.2</v>
      </c>
      <c r="J183" s="182" t="s">
        <v>2298</v>
      </c>
      <c r="K183" s="180" t="s">
        <v>99</v>
      </c>
      <c r="L183" s="180" t="s">
        <v>9</v>
      </c>
      <c r="M183" s="182"/>
      <c r="N183" s="190"/>
      <c r="O183" s="190"/>
      <c r="P183" s="193"/>
      <c r="Q183" s="180" t="s">
        <v>11</v>
      </c>
      <c r="R183" s="256">
        <f>IF(Q183="SI",1,IF(Q183="NO",3,0))</f>
        <v>1</v>
      </c>
      <c r="S183" s="30" t="s">
        <v>240</v>
      </c>
      <c r="T183" s="76" t="s">
        <v>2198</v>
      </c>
      <c r="U183" s="77" t="s">
        <v>8</v>
      </c>
      <c r="V183" s="77" t="s">
        <v>11</v>
      </c>
      <c r="W183" s="77" t="s">
        <v>11</v>
      </c>
      <c r="X183" s="77" t="s">
        <v>11</v>
      </c>
      <c r="Y183" s="77" t="s">
        <v>11</v>
      </c>
      <c r="Z183" s="31" t="str">
        <f t="shared" si="11"/>
        <v>Suficiente</v>
      </c>
      <c r="AA183" s="81">
        <f t="shared" si="8"/>
        <v>1</v>
      </c>
      <c r="AB183" s="81">
        <f t="shared" si="12"/>
        <v>0</v>
      </c>
      <c r="AC183" s="308"/>
      <c r="AD183" s="238"/>
      <c r="AE183" s="238"/>
      <c r="AF183" s="190"/>
      <c r="AG183" s="190"/>
      <c r="AH183" s="200"/>
      <c r="AI183" s="200"/>
      <c r="AJ183" s="187"/>
      <c r="AK183" s="187"/>
      <c r="AL183" s="187"/>
      <c r="AM183" s="252"/>
      <c r="AN183" s="252"/>
      <c r="AO183" s="252"/>
      <c r="AP183" s="252"/>
      <c r="AQ183" s="262"/>
      <c r="AR183" s="255" t="s">
        <v>2201</v>
      </c>
    </row>
    <row r="184" spans="1:44" s="75" customFormat="1" ht="17.100000000000001" customHeight="1" x14ac:dyDescent="0.25">
      <c r="A184" s="278"/>
      <c r="B184" s="287"/>
      <c r="C184" s="305"/>
      <c r="D184" s="287"/>
      <c r="E184" s="302"/>
      <c r="F184" s="287"/>
      <c r="G184" s="225"/>
      <c r="H184" s="197"/>
      <c r="I184" s="243"/>
      <c r="J184" s="182"/>
      <c r="K184" s="180"/>
      <c r="L184" s="180"/>
      <c r="M184" s="182"/>
      <c r="N184" s="190"/>
      <c r="O184" s="190"/>
      <c r="P184" s="193"/>
      <c r="Q184" s="180"/>
      <c r="R184" s="257"/>
      <c r="S184" s="30" t="s">
        <v>241</v>
      </c>
      <c r="T184" s="76"/>
      <c r="U184" s="77"/>
      <c r="V184" s="77"/>
      <c r="W184" s="77"/>
      <c r="X184" s="77"/>
      <c r="Y184" s="77"/>
      <c r="Z184" s="31" t="str">
        <f t="shared" si="11"/>
        <v/>
      </c>
      <c r="AA184" s="81">
        <f t="shared" si="8"/>
        <v>0</v>
      </c>
      <c r="AB184" s="81">
        <f t="shared" si="12"/>
        <v>0</v>
      </c>
      <c r="AC184" s="308"/>
      <c r="AD184" s="238"/>
      <c r="AE184" s="238"/>
      <c r="AF184" s="190"/>
      <c r="AG184" s="190"/>
      <c r="AH184" s="200"/>
      <c r="AI184" s="200"/>
      <c r="AJ184" s="187"/>
      <c r="AK184" s="187"/>
      <c r="AL184" s="187"/>
      <c r="AM184" s="252"/>
      <c r="AN184" s="252"/>
      <c r="AO184" s="252"/>
      <c r="AP184" s="252"/>
      <c r="AQ184" s="262"/>
      <c r="AR184" s="209"/>
    </row>
    <row r="185" spans="1:44" s="75" customFormat="1" ht="17.100000000000001" customHeight="1" x14ac:dyDescent="0.25">
      <c r="A185" s="278"/>
      <c r="B185" s="287"/>
      <c r="C185" s="305"/>
      <c r="D185" s="287"/>
      <c r="E185" s="302"/>
      <c r="F185" s="287"/>
      <c r="G185" s="225"/>
      <c r="H185" s="197"/>
      <c r="I185" s="243"/>
      <c r="J185" s="182"/>
      <c r="K185" s="180"/>
      <c r="L185" s="180"/>
      <c r="M185" s="182"/>
      <c r="N185" s="190"/>
      <c r="O185" s="190"/>
      <c r="P185" s="193"/>
      <c r="Q185" s="180"/>
      <c r="R185" s="257"/>
      <c r="S185" s="30" t="s">
        <v>242</v>
      </c>
      <c r="T185" s="76"/>
      <c r="U185" s="77"/>
      <c r="V185" s="77"/>
      <c r="W185" s="77"/>
      <c r="X185" s="77"/>
      <c r="Y185" s="77"/>
      <c r="Z185" s="31" t="str">
        <f t="shared" si="11"/>
        <v/>
      </c>
      <c r="AA185" s="81">
        <f t="shared" si="8"/>
        <v>0</v>
      </c>
      <c r="AB185" s="81">
        <f t="shared" si="12"/>
        <v>0</v>
      </c>
      <c r="AC185" s="308"/>
      <c r="AD185" s="238"/>
      <c r="AE185" s="238"/>
      <c r="AF185" s="190"/>
      <c r="AG185" s="190"/>
      <c r="AH185" s="200"/>
      <c r="AI185" s="200"/>
      <c r="AJ185" s="187"/>
      <c r="AK185" s="187"/>
      <c r="AL185" s="187"/>
      <c r="AM185" s="252"/>
      <c r="AN185" s="252"/>
      <c r="AO185" s="252"/>
      <c r="AP185" s="252"/>
      <c r="AQ185" s="262"/>
      <c r="AR185" s="209"/>
    </row>
    <row r="186" spans="1:44" s="75" customFormat="1" ht="17.100000000000001" customHeight="1" x14ac:dyDescent="0.25">
      <c r="A186" s="278"/>
      <c r="B186" s="287"/>
      <c r="C186" s="305"/>
      <c r="D186" s="287"/>
      <c r="E186" s="302"/>
      <c r="F186" s="287"/>
      <c r="G186" s="225"/>
      <c r="H186" s="197"/>
      <c r="I186" s="243"/>
      <c r="J186" s="182"/>
      <c r="K186" s="180"/>
      <c r="L186" s="180"/>
      <c r="M186" s="182"/>
      <c r="N186" s="190"/>
      <c r="O186" s="190"/>
      <c r="P186" s="193"/>
      <c r="Q186" s="180"/>
      <c r="R186" s="257"/>
      <c r="S186" s="30" t="s">
        <v>243</v>
      </c>
      <c r="T186" s="76"/>
      <c r="U186" s="77"/>
      <c r="V186" s="77"/>
      <c r="W186" s="77"/>
      <c r="X186" s="77"/>
      <c r="Y186" s="77"/>
      <c r="Z186" s="31" t="str">
        <f t="shared" si="11"/>
        <v/>
      </c>
      <c r="AA186" s="81">
        <f t="shared" si="8"/>
        <v>0</v>
      </c>
      <c r="AB186" s="81">
        <f t="shared" si="12"/>
        <v>0</v>
      </c>
      <c r="AC186" s="308"/>
      <c r="AD186" s="238"/>
      <c r="AE186" s="238"/>
      <c r="AF186" s="190"/>
      <c r="AG186" s="190"/>
      <c r="AH186" s="200"/>
      <c r="AI186" s="200"/>
      <c r="AJ186" s="187"/>
      <c r="AK186" s="187"/>
      <c r="AL186" s="187"/>
      <c r="AM186" s="252"/>
      <c r="AN186" s="252"/>
      <c r="AO186" s="252"/>
      <c r="AP186" s="252"/>
      <c r="AQ186" s="262"/>
      <c r="AR186" s="209"/>
    </row>
    <row r="187" spans="1:44" s="75" customFormat="1" ht="17.100000000000001" customHeight="1" x14ac:dyDescent="0.25">
      <c r="A187" s="278"/>
      <c r="B187" s="287"/>
      <c r="C187" s="305"/>
      <c r="D187" s="287"/>
      <c r="E187" s="302"/>
      <c r="F187" s="287"/>
      <c r="G187" s="225"/>
      <c r="H187" s="197"/>
      <c r="I187" s="243"/>
      <c r="J187" s="182"/>
      <c r="K187" s="180"/>
      <c r="L187" s="180"/>
      <c r="M187" s="182"/>
      <c r="N187" s="190"/>
      <c r="O187" s="190"/>
      <c r="P187" s="193"/>
      <c r="Q187" s="180"/>
      <c r="R187" s="257"/>
      <c r="S187" s="30" t="s">
        <v>244</v>
      </c>
      <c r="T187" s="76"/>
      <c r="U187" s="77"/>
      <c r="V187" s="77"/>
      <c r="W187" s="77"/>
      <c r="X187" s="77"/>
      <c r="Y187" s="77"/>
      <c r="Z187" s="31" t="str">
        <f t="shared" si="11"/>
        <v/>
      </c>
      <c r="AA187" s="81">
        <f t="shared" si="8"/>
        <v>0</v>
      </c>
      <c r="AB187" s="81">
        <f t="shared" si="12"/>
        <v>0</v>
      </c>
      <c r="AC187" s="308"/>
      <c r="AD187" s="238"/>
      <c r="AE187" s="238"/>
      <c r="AF187" s="190"/>
      <c r="AG187" s="190"/>
      <c r="AH187" s="200"/>
      <c r="AI187" s="200"/>
      <c r="AJ187" s="187"/>
      <c r="AK187" s="187"/>
      <c r="AL187" s="187"/>
      <c r="AM187" s="252"/>
      <c r="AN187" s="252"/>
      <c r="AO187" s="252"/>
      <c r="AP187" s="252"/>
      <c r="AQ187" s="262"/>
      <c r="AR187" s="209"/>
    </row>
    <row r="188" spans="1:44" s="75" customFormat="1" ht="17.100000000000001" customHeight="1" x14ac:dyDescent="0.25">
      <c r="A188" s="278"/>
      <c r="B188" s="287"/>
      <c r="C188" s="305"/>
      <c r="D188" s="287"/>
      <c r="E188" s="302"/>
      <c r="F188" s="287"/>
      <c r="G188" s="225"/>
      <c r="H188" s="197"/>
      <c r="I188" s="243">
        <v>7.3</v>
      </c>
      <c r="J188" s="182" t="s">
        <v>2299</v>
      </c>
      <c r="K188" s="180" t="s">
        <v>99</v>
      </c>
      <c r="L188" s="180" t="s">
        <v>106</v>
      </c>
      <c r="M188" s="182"/>
      <c r="N188" s="190"/>
      <c r="O188" s="190"/>
      <c r="P188" s="193"/>
      <c r="Q188" s="180" t="s">
        <v>11</v>
      </c>
      <c r="R188" s="256">
        <f>IF(Q188="SI",1,IF(Q188="NO",3,0))</f>
        <v>1</v>
      </c>
      <c r="S188" s="30" t="s">
        <v>245</v>
      </c>
      <c r="T188" s="76" t="s">
        <v>2199</v>
      </c>
      <c r="U188" s="77" t="s">
        <v>8</v>
      </c>
      <c r="V188" s="77" t="s">
        <v>11</v>
      </c>
      <c r="W188" s="77" t="s">
        <v>11</v>
      </c>
      <c r="X188" s="77" t="s">
        <v>11</v>
      </c>
      <c r="Y188" s="77" t="s">
        <v>11</v>
      </c>
      <c r="Z188" s="31" t="str">
        <f t="shared" si="11"/>
        <v>Suficiente</v>
      </c>
      <c r="AA188" s="81">
        <f t="shared" si="8"/>
        <v>1</v>
      </c>
      <c r="AB188" s="81">
        <f t="shared" si="12"/>
        <v>0</v>
      </c>
      <c r="AC188" s="308"/>
      <c r="AD188" s="238"/>
      <c r="AE188" s="238"/>
      <c r="AF188" s="190"/>
      <c r="AG188" s="190"/>
      <c r="AH188" s="200"/>
      <c r="AI188" s="200"/>
      <c r="AJ188" s="187"/>
      <c r="AK188" s="187"/>
      <c r="AL188" s="187"/>
      <c r="AM188" s="252"/>
      <c r="AN188" s="252"/>
      <c r="AO188" s="252"/>
      <c r="AP188" s="252"/>
      <c r="AQ188" s="262"/>
      <c r="AR188" s="255" t="s">
        <v>2202</v>
      </c>
    </row>
    <row r="189" spans="1:44" s="75" customFormat="1" ht="17.100000000000001" customHeight="1" x14ac:dyDescent="0.25">
      <c r="A189" s="278"/>
      <c r="B189" s="287"/>
      <c r="C189" s="305"/>
      <c r="D189" s="287"/>
      <c r="E189" s="302"/>
      <c r="F189" s="287"/>
      <c r="G189" s="225"/>
      <c r="H189" s="197"/>
      <c r="I189" s="243"/>
      <c r="J189" s="182"/>
      <c r="K189" s="180"/>
      <c r="L189" s="180"/>
      <c r="M189" s="182"/>
      <c r="N189" s="190"/>
      <c r="O189" s="190"/>
      <c r="P189" s="193"/>
      <c r="Q189" s="180"/>
      <c r="R189" s="257"/>
      <c r="S189" s="30" t="s">
        <v>246</v>
      </c>
      <c r="T189" s="76"/>
      <c r="U189" s="77"/>
      <c r="V189" s="77"/>
      <c r="W189" s="77"/>
      <c r="X189" s="77"/>
      <c r="Y189" s="77"/>
      <c r="Z189" s="31" t="str">
        <f t="shared" si="11"/>
        <v/>
      </c>
      <c r="AA189" s="81">
        <f t="shared" si="8"/>
        <v>0</v>
      </c>
      <c r="AB189" s="81">
        <f t="shared" si="12"/>
        <v>0</v>
      </c>
      <c r="AC189" s="308"/>
      <c r="AD189" s="238"/>
      <c r="AE189" s="238"/>
      <c r="AF189" s="190"/>
      <c r="AG189" s="190"/>
      <c r="AH189" s="200"/>
      <c r="AI189" s="200"/>
      <c r="AJ189" s="187"/>
      <c r="AK189" s="187"/>
      <c r="AL189" s="187"/>
      <c r="AM189" s="252"/>
      <c r="AN189" s="252"/>
      <c r="AO189" s="252"/>
      <c r="AP189" s="252"/>
      <c r="AQ189" s="262"/>
      <c r="AR189" s="209"/>
    </row>
    <row r="190" spans="1:44" s="75" customFormat="1" ht="17.100000000000001" customHeight="1" x14ac:dyDescent="0.25">
      <c r="A190" s="278"/>
      <c r="B190" s="287"/>
      <c r="C190" s="305"/>
      <c r="D190" s="287"/>
      <c r="E190" s="302"/>
      <c r="F190" s="287"/>
      <c r="G190" s="225"/>
      <c r="H190" s="197"/>
      <c r="I190" s="243"/>
      <c r="J190" s="182"/>
      <c r="K190" s="180"/>
      <c r="L190" s="180"/>
      <c r="M190" s="182"/>
      <c r="N190" s="190"/>
      <c r="O190" s="190"/>
      <c r="P190" s="193"/>
      <c r="Q190" s="180"/>
      <c r="R190" s="257"/>
      <c r="S190" s="30" t="s">
        <v>247</v>
      </c>
      <c r="T190" s="76"/>
      <c r="U190" s="77"/>
      <c r="V190" s="77"/>
      <c r="W190" s="77"/>
      <c r="X190" s="77"/>
      <c r="Y190" s="77"/>
      <c r="Z190" s="31" t="str">
        <f t="shared" si="11"/>
        <v/>
      </c>
      <c r="AA190" s="81">
        <f t="shared" si="8"/>
        <v>0</v>
      </c>
      <c r="AB190" s="81">
        <f t="shared" si="12"/>
        <v>0</v>
      </c>
      <c r="AC190" s="308"/>
      <c r="AD190" s="238"/>
      <c r="AE190" s="238"/>
      <c r="AF190" s="190"/>
      <c r="AG190" s="190"/>
      <c r="AH190" s="200"/>
      <c r="AI190" s="200"/>
      <c r="AJ190" s="187"/>
      <c r="AK190" s="187"/>
      <c r="AL190" s="187"/>
      <c r="AM190" s="252"/>
      <c r="AN190" s="252"/>
      <c r="AO190" s="252"/>
      <c r="AP190" s="252"/>
      <c r="AQ190" s="262"/>
      <c r="AR190" s="209"/>
    </row>
    <row r="191" spans="1:44" s="75" customFormat="1" ht="17.100000000000001" customHeight="1" x14ac:dyDescent="0.25">
      <c r="A191" s="278"/>
      <c r="B191" s="287"/>
      <c r="C191" s="305"/>
      <c r="D191" s="287"/>
      <c r="E191" s="302"/>
      <c r="F191" s="287"/>
      <c r="G191" s="225"/>
      <c r="H191" s="197"/>
      <c r="I191" s="243"/>
      <c r="J191" s="182"/>
      <c r="K191" s="180"/>
      <c r="L191" s="180"/>
      <c r="M191" s="182"/>
      <c r="N191" s="190"/>
      <c r="O191" s="190"/>
      <c r="P191" s="193"/>
      <c r="Q191" s="180"/>
      <c r="R191" s="257"/>
      <c r="S191" s="30" t="s">
        <v>248</v>
      </c>
      <c r="T191" s="76"/>
      <c r="U191" s="77"/>
      <c r="V191" s="77"/>
      <c r="W191" s="77"/>
      <c r="X191" s="77"/>
      <c r="Y191" s="77"/>
      <c r="Z191" s="31" t="str">
        <f t="shared" si="11"/>
        <v/>
      </c>
      <c r="AA191" s="81">
        <f t="shared" si="8"/>
        <v>0</v>
      </c>
      <c r="AB191" s="81">
        <f t="shared" si="12"/>
        <v>0</v>
      </c>
      <c r="AC191" s="308"/>
      <c r="AD191" s="238"/>
      <c r="AE191" s="238"/>
      <c r="AF191" s="190"/>
      <c r="AG191" s="190"/>
      <c r="AH191" s="200"/>
      <c r="AI191" s="200"/>
      <c r="AJ191" s="187"/>
      <c r="AK191" s="187"/>
      <c r="AL191" s="187"/>
      <c r="AM191" s="252"/>
      <c r="AN191" s="252"/>
      <c r="AO191" s="252"/>
      <c r="AP191" s="252"/>
      <c r="AQ191" s="262"/>
      <c r="AR191" s="209"/>
    </row>
    <row r="192" spans="1:44" s="75" customFormat="1" ht="17.100000000000001" customHeight="1" x14ac:dyDescent="0.25">
      <c r="A192" s="278"/>
      <c r="B192" s="287"/>
      <c r="C192" s="305"/>
      <c r="D192" s="287"/>
      <c r="E192" s="302"/>
      <c r="F192" s="287"/>
      <c r="G192" s="225"/>
      <c r="H192" s="197"/>
      <c r="I192" s="243"/>
      <c r="J192" s="182"/>
      <c r="K192" s="180"/>
      <c r="L192" s="180"/>
      <c r="M192" s="182"/>
      <c r="N192" s="190"/>
      <c r="O192" s="190"/>
      <c r="P192" s="193"/>
      <c r="Q192" s="180"/>
      <c r="R192" s="257"/>
      <c r="S192" s="30" t="s">
        <v>249</v>
      </c>
      <c r="T192" s="76"/>
      <c r="U192" s="77"/>
      <c r="V192" s="77"/>
      <c r="W192" s="77"/>
      <c r="X192" s="77"/>
      <c r="Y192" s="77"/>
      <c r="Z192" s="31" t="str">
        <f t="shared" si="11"/>
        <v/>
      </c>
      <c r="AA192" s="81">
        <f t="shared" si="8"/>
        <v>0</v>
      </c>
      <c r="AB192" s="81">
        <f t="shared" si="12"/>
        <v>0</v>
      </c>
      <c r="AC192" s="308"/>
      <c r="AD192" s="238"/>
      <c r="AE192" s="238"/>
      <c r="AF192" s="190"/>
      <c r="AG192" s="190"/>
      <c r="AH192" s="200"/>
      <c r="AI192" s="200"/>
      <c r="AJ192" s="187"/>
      <c r="AK192" s="187"/>
      <c r="AL192" s="187"/>
      <c r="AM192" s="252"/>
      <c r="AN192" s="252"/>
      <c r="AO192" s="252"/>
      <c r="AP192" s="252"/>
      <c r="AQ192" s="262"/>
      <c r="AR192" s="209"/>
    </row>
    <row r="193" spans="1:44" s="75" customFormat="1" ht="17.100000000000001" customHeight="1" x14ac:dyDescent="0.25">
      <c r="A193" s="278"/>
      <c r="B193" s="287"/>
      <c r="C193" s="305"/>
      <c r="D193" s="287"/>
      <c r="E193" s="302"/>
      <c r="F193" s="287"/>
      <c r="G193" s="225"/>
      <c r="H193" s="197"/>
      <c r="I193" s="243">
        <v>7.4</v>
      </c>
      <c r="J193" s="182"/>
      <c r="K193" s="180"/>
      <c r="L193" s="180"/>
      <c r="M193" s="182"/>
      <c r="N193" s="190"/>
      <c r="O193" s="190"/>
      <c r="P193" s="193"/>
      <c r="Q193" s="180"/>
      <c r="R193" s="256">
        <f>IF(Q193="SI",1,IF(Q193="NO",3,0))</f>
        <v>0</v>
      </c>
      <c r="S193" s="30" t="s">
        <v>250</v>
      </c>
      <c r="T193" s="76"/>
      <c r="U193" s="77"/>
      <c r="V193" s="77"/>
      <c r="W193" s="77"/>
      <c r="X193" s="77"/>
      <c r="Y193" s="77"/>
      <c r="Z193" s="31" t="str">
        <f t="shared" si="11"/>
        <v/>
      </c>
      <c r="AA193" s="81">
        <f t="shared" ref="AA193:AA227" si="13">IF(Z193="Suficiente",1,0)</f>
        <v>0</v>
      </c>
      <c r="AB193" s="81">
        <f t="shared" si="12"/>
        <v>0</v>
      </c>
      <c r="AC193" s="308"/>
      <c r="AD193" s="238"/>
      <c r="AE193" s="238"/>
      <c r="AF193" s="190"/>
      <c r="AG193" s="190"/>
      <c r="AH193" s="200"/>
      <c r="AI193" s="200"/>
      <c r="AJ193" s="187"/>
      <c r="AK193" s="187"/>
      <c r="AL193" s="187"/>
      <c r="AM193" s="252"/>
      <c r="AN193" s="252"/>
      <c r="AO193" s="252"/>
      <c r="AP193" s="252"/>
      <c r="AQ193" s="262"/>
      <c r="AR193" s="255"/>
    </row>
    <row r="194" spans="1:44" s="75" customFormat="1" ht="17.100000000000001" customHeight="1" x14ac:dyDescent="0.25">
      <c r="A194" s="278"/>
      <c r="B194" s="287"/>
      <c r="C194" s="305"/>
      <c r="D194" s="287"/>
      <c r="E194" s="302"/>
      <c r="F194" s="287"/>
      <c r="G194" s="225"/>
      <c r="H194" s="197"/>
      <c r="I194" s="243"/>
      <c r="J194" s="182"/>
      <c r="K194" s="180"/>
      <c r="L194" s="180"/>
      <c r="M194" s="182"/>
      <c r="N194" s="190"/>
      <c r="O194" s="190"/>
      <c r="P194" s="193"/>
      <c r="Q194" s="180"/>
      <c r="R194" s="257"/>
      <c r="S194" s="30" t="s">
        <v>251</v>
      </c>
      <c r="T194" s="76"/>
      <c r="U194" s="77"/>
      <c r="V194" s="77"/>
      <c r="W194" s="77"/>
      <c r="X194" s="77"/>
      <c r="Y194" s="77"/>
      <c r="Z194" s="31" t="str">
        <f t="shared" si="11"/>
        <v/>
      </c>
      <c r="AA194" s="81">
        <f t="shared" si="13"/>
        <v>0</v>
      </c>
      <c r="AB194" s="81">
        <f t="shared" si="12"/>
        <v>0</v>
      </c>
      <c r="AC194" s="308"/>
      <c r="AD194" s="238"/>
      <c r="AE194" s="238"/>
      <c r="AF194" s="190"/>
      <c r="AG194" s="190"/>
      <c r="AH194" s="200"/>
      <c r="AI194" s="200"/>
      <c r="AJ194" s="187"/>
      <c r="AK194" s="187"/>
      <c r="AL194" s="187"/>
      <c r="AM194" s="252"/>
      <c r="AN194" s="252"/>
      <c r="AO194" s="252"/>
      <c r="AP194" s="252"/>
      <c r="AQ194" s="262"/>
      <c r="AR194" s="209"/>
    </row>
    <row r="195" spans="1:44" s="75" customFormat="1" ht="17.100000000000001" customHeight="1" x14ac:dyDescent="0.25">
      <c r="A195" s="278"/>
      <c r="B195" s="287"/>
      <c r="C195" s="305"/>
      <c r="D195" s="287"/>
      <c r="E195" s="302"/>
      <c r="F195" s="287"/>
      <c r="G195" s="225"/>
      <c r="H195" s="197"/>
      <c r="I195" s="243"/>
      <c r="J195" s="182"/>
      <c r="K195" s="180"/>
      <c r="L195" s="180"/>
      <c r="M195" s="182"/>
      <c r="N195" s="190"/>
      <c r="O195" s="190"/>
      <c r="P195" s="193"/>
      <c r="Q195" s="180"/>
      <c r="R195" s="257"/>
      <c r="S195" s="30" t="s">
        <v>252</v>
      </c>
      <c r="T195" s="76"/>
      <c r="U195" s="77"/>
      <c r="V195" s="77"/>
      <c r="W195" s="77"/>
      <c r="X195" s="77"/>
      <c r="Y195" s="77"/>
      <c r="Z195" s="31" t="str">
        <f t="shared" si="11"/>
        <v/>
      </c>
      <c r="AA195" s="81">
        <f t="shared" si="13"/>
        <v>0</v>
      </c>
      <c r="AB195" s="81">
        <f t="shared" si="12"/>
        <v>0</v>
      </c>
      <c r="AC195" s="308"/>
      <c r="AD195" s="238"/>
      <c r="AE195" s="238"/>
      <c r="AF195" s="190"/>
      <c r="AG195" s="190"/>
      <c r="AH195" s="200"/>
      <c r="AI195" s="200"/>
      <c r="AJ195" s="187"/>
      <c r="AK195" s="187"/>
      <c r="AL195" s="187"/>
      <c r="AM195" s="252"/>
      <c r="AN195" s="252"/>
      <c r="AO195" s="252"/>
      <c r="AP195" s="252"/>
      <c r="AQ195" s="262"/>
      <c r="AR195" s="209"/>
    </row>
    <row r="196" spans="1:44" s="75" customFormat="1" ht="17.100000000000001" customHeight="1" x14ac:dyDescent="0.25">
      <c r="A196" s="278"/>
      <c r="B196" s="287"/>
      <c r="C196" s="305"/>
      <c r="D196" s="287"/>
      <c r="E196" s="302"/>
      <c r="F196" s="287"/>
      <c r="G196" s="225"/>
      <c r="H196" s="197"/>
      <c r="I196" s="243"/>
      <c r="J196" s="182"/>
      <c r="K196" s="180"/>
      <c r="L196" s="180"/>
      <c r="M196" s="182"/>
      <c r="N196" s="190"/>
      <c r="O196" s="190"/>
      <c r="P196" s="193"/>
      <c r="Q196" s="180"/>
      <c r="R196" s="257"/>
      <c r="S196" s="30" t="s">
        <v>253</v>
      </c>
      <c r="T196" s="76"/>
      <c r="U196" s="77"/>
      <c r="V196" s="77"/>
      <c r="W196" s="77"/>
      <c r="X196" s="77"/>
      <c r="Y196" s="77"/>
      <c r="Z196" s="31" t="str">
        <f t="shared" si="11"/>
        <v/>
      </c>
      <c r="AA196" s="81">
        <f t="shared" si="13"/>
        <v>0</v>
      </c>
      <c r="AB196" s="81">
        <f t="shared" si="12"/>
        <v>0</v>
      </c>
      <c r="AC196" s="308"/>
      <c r="AD196" s="238"/>
      <c r="AE196" s="238"/>
      <c r="AF196" s="190"/>
      <c r="AG196" s="190"/>
      <c r="AH196" s="200"/>
      <c r="AI196" s="200"/>
      <c r="AJ196" s="187"/>
      <c r="AK196" s="187"/>
      <c r="AL196" s="187"/>
      <c r="AM196" s="252"/>
      <c r="AN196" s="252"/>
      <c r="AO196" s="252"/>
      <c r="AP196" s="252"/>
      <c r="AQ196" s="262"/>
      <c r="AR196" s="209"/>
    </row>
    <row r="197" spans="1:44" s="75" customFormat="1" ht="17.100000000000001" customHeight="1" x14ac:dyDescent="0.25">
      <c r="A197" s="278"/>
      <c r="B197" s="287"/>
      <c r="C197" s="305"/>
      <c r="D197" s="287"/>
      <c r="E197" s="302"/>
      <c r="F197" s="287"/>
      <c r="G197" s="225"/>
      <c r="H197" s="197"/>
      <c r="I197" s="243"/>
      <c r="J197" s="182"/>
      <c r="K197" s="180"/>
      <c r="L197" s="180"/>
      <c r="M197" s="182"/>
      <c r="N197" s="190"/>
      <c r="O197" s="190"/>
      <c r="P197" s="193"/>
      <c r="Q197" s="180"/>
      <c r="R197" s="257"/>
      <c r="S197" s="30" t="s">
        <v>254</v>
      </c>
      <c r="T197" s="76"/>
      <c r="U197" s="77"/>
      <c r="V197" s="77"/>
      <c r="W197" s="77"/>
      <c r="X197" s="77"/>
      <c r="Y197" s="77"/>
      <c r="Z197" s="31" t="str">
        <f t="shared" si="11"/>
        <v/>
      </c>
      <c r="AA197" s="81">
        <f t="shared" si="13"/>
        <v>0</v>
      </c>
      <c r="AB197" s="81">
        <f t="shared" si="12"/>
        <v>0</v>
      </c>
      <c r="AC197" s="308"/>
      <c r="AD197" s="238"/>
      <c r="AE197" s="238"/>
      <c r="AF197" s="190"/>
      <c r="AG197" s="190"/>
      <c r="AH197" s="200"/>
      <c r="AI197" s="200"/>
      <c r="AJ197" s="187"/>
      <c r="AK197" s="187"/>
      <c r="AL197" s="187"/>
      <c r="AM197" s="252"/>
      <c r="AN197" s="252"/>
      <c r="AO197" s="252"/>
      <c r="AP197" s="252"/>
      <c r="AQ197" s="262"/>
      <c r="AR197" s="209"/>
    </row>
    <row r="198" spans="1:44" s="75" customFormat="1" ht="17.100000000000001" customHeight="1" x14ac:dyDescent="0.25">
      <c r="A198" s="278"/>
      <c r="B198" s="287"/>
      <c r="C198" s="305"/>
      <c r="D198" s="287"/>
      <c r="E198" s="302"/>
      <c r="F198" s="287"/>
      <c r="G198" s="225"/>
      <c r="H198" s="197"/>
      <c r="I198" s="243">
        <v>7.5</v>
      </c>
      <c r="J198" s="182"/>
      <c r="K198" s="180"/>
      <c r="L198" s="180"/>
      <c r="M198" s="182"/>
      <c r="N198" s="190"/>
      <c r="O198" s="190"/>
      <c r="P198" s="193"/>
      <c r="Q198" s="180"/>
      <c r="R198" s="256">
        <f>IF(Q198="SI",1,IF(Q198="NO",3,0))</f>
        <v>0</v>
      </c>
      <c r="S198" s="30" t="s">
        <v>255</v>
      </c>
      <c r="T198" s="76"/>
      <c r="U198" s="77"/>
      <c r="V198" s="77"/>
      <c r="W198" s="77"/>
      <c r="X198" s="77"/>
      <c r="Y198" s="77"/>
      <c r="Z198" s="31" t="str">
        <f t="shared" si="11"/>
        <v/>
      </c>
      <c r="AA198" s="81">
        <f t="shared" si="13"/>
        <v>0</v>
      </c>
      <c r="AB198" s="81">
        <f t="shared" si="12"/>
        <v>0</v>
      </c>
      <c r="AC198" s="308"/>
      <c r="AD198" s="238"/>
      <c r="AE198" s="238"/>
      <c r="AF198" s="190"/>
      <c r="AG198" s="190"/>
      <c r="AH198" s="200"/>
      <c r="AI198" s="200"/>
      <c r="AJ198" s="187"/>
      <c r="AK198" s="187"/>
      <c r="AL198" s="187"/>
      <c r="AM198" s="252"/>
      <c r="AN198" s="252"/>
      <c r="AO198" s="252"/>
      <c r="AP198" s="252"/>
      <c r="AQ198" s="262"/>
      <c r="AR198" s="255"/>
    </row>
    <row r="199" spans="1:44" s="75" customFormat="1" ht="17.100000000000001" customHeight="1" x14ac:dyDescent="0.25">
      <c r="A199" s="278"/>
      <c r="B199" s="287"/>
      <c r="C199" s="305"/>
      <c r="D199" s="287"/>
      <c r="E199" s="302"/>
      <c r="F199" s="287"/>
      <c r="G199" s="225"/>
      <c r="H199" s="197"/>
      <c r="I199" s="243"/>
      <c r="J199" s="182"/>
      <c r="K199" s="180"/>
      <c r="L199" s="180"/>
      <c r="M199" s="182"/>
      <c r="N199" s="190"/>
      <c r="O199" s="190"/>
      <c r="P199" s="193"/>
      <c r="Q199" s="180"/>
      <c r="R199" s="257"/>
      <c r="S199" s="30" t="s">
        <v>36</v>
      </c>
      <c r="T199" s="76"/>
      <c r="U199" s="77"/>
      <c r="V199" s="77"/>
      <c r="W199" s="77"/>
      <c r="X199" s="77"/>
      <c r="Y199" s="77"/>
      <c r="Z199" s="31" t="str">
        <f t="shared" si="11"/>
        <v/>
      </c>
      <c r="AA199" s="81">
        <f t="shared" si="13"/>
        <v>0</v>
      </c>
      <c r="AB199" s="81">
        <f t="shared" si="12"/>
        <v>0</v>
      </c>
      <c r="AC199" s="308"/>
      <c r="AD199" s="238"/>
      <c r="AE199" s="238"/>
      <c r="AF199" s="190"/>
      <c r="AG199" s="190"/>
      <c r="AH199" s="200"/>
      <c r="AI199" s="200"/>
      <c r="AJ199" s="187"/>
      <c r="AK199" s="187"/>
      <c r="AL199" s="187"/>
      <c r="AM199" s="252"/>
      <c r="AN199" s="252"/>
      <c r="AO199" s="252"/>
      <c r="AP199" s="252"/>
      <c r="AQ199" s="262"/>
      <c r="AR199" s="209"/>
    </row>
    <row r="200" spans="1:44" s="75" customFormat="1" ht="17.100000000000001" customHeight="1" x14ac:dyDescent="0.25">
      <c r="A200" s="278"/>
      <c r="B200" s="287"/>
      <c r="C200" s="305"/>
      <c r="D200" s="287"/>
      <c r="E200" s="302"/>
      <c r="F200" s="287"/>
      <c r="G200" s="225"/>
      <c r="H200" s="197"/>
      <c r="I200" s="243"/>
      <c r="J200" s="182"/>
      <c r="K200" s="180"/>
      <c r="L200" s="180"/>
      <c r="M200" s="182"/>
      <c r="N200" s="190"/>
      <c r="O200" s="190"/>
      <c r="P200" s="193"/>
      <c r="Q200" s="180"/>
      <c r="R200" s="257"/>
      <c r="S200" s="30" t="s">
        <v>256</v>
      </c>
      <c r="T200" s="76"/>
      <c r="U200" s="77"/>
      <c r="V200" s="77"/>
      <c r="W200" s="77"/>
      <c r="X200" s="77"/>
      <c r="Y200" s="77"/>
      <c r="Z200" s="31" t="str">
        <f t="shared" si="11"/>
        <v/>
      </c>
      <c r="AA200" s="81">
        <f t="shared" si="13"/>
        <v>0</v>
      </c>
      <c r="AB200" s="81">
        <f t="shared" si="12"/>
        <v>0</v>
      </c>
      <c r="AC200" s="308"/>
      <c r="AD200" s="238"/>
      <c r="AE200" s="238"/>
      <c r="AF200" s="190"/>
      <c r="AG200" s="190"/>
      <c r="AH200" s="200"/>
      <c r="AI200" s="200"/>
      <c r="AJ200" s="187"/>
      <c r="AK200" s="187"/>
      <c r="AL200" s="187"/>
      <c r="AM200" s="252"/>
      <c r="AN200" s="252"/>
      <c r="AO200" s="252"/>
      <c r="AP200" s="252"/>
      <c r="AQ200" s="262"/>
      <c r="AR200" s="209"/>
    </row>
    <row r="201" spans="1:44" s="75" customFormat="1" ht="17.100000000000001" customHeight="1" x14ac:dyDescent="0.25">
      <c r="A201" s="278"/>
      <c r="B201" s="287"/>
      <c r="C201" s="305"/>
      <c r="D201" s="287"/>
      <c r="E201" s="302"/>
      <c r="F201" s="287"/>
      <c r="G201" s="225"/>
      <c r="H201" s="197"/>
      <c r="I201" s="243"/>
      <c r="J201" s="182"/>
      <c r="K201" s="180"/>
      <c r="L201" s="180"/>
      <c r="M201" s="182"/>
      <c r="N201" s="190"/>
      <c r="O201" s="190"/>
      <c r="P201" s="193"/>
      <c r="Q201" s="180"/>
      <c r="R201" s="257"/>
      <c r="S201" s="30" t="s">
        <v>257</v>
      </c>
      <c r="T201" s="76"/>
      <c r="U201" s="77"/>
      <c r="V201" s="77"/>
      <c r="W201" s="77"/>
      <c r="X201" s="77"/>
      <c r="Y201" s="77"/>
      <c r="Z201" s="31" t="str">
        <f t="shared" si="11"/>
        <v/>
      </c>
      <c r="AA201" s="81">
        <f t="shared" si="13"/>
        <v>0</v>
      </c>
      <c r="AB201" s="81">
        <f t="shared" si="12"/>
        <v>0</v>
      </c>
      <c r="AC201" s="308"/>
      <c r="AD201" s="238"/>
      <c r="AE201" s="238"/>
      <c r="AF201" s="190"/>
      <c r="AG201" s="190"/>
      <c r="AH201" s="200"/>
      <c r="AI201" s="200"/>
      <c r="AJ201" s="187"/>
      <c r="AK201" s="187"/>
      <c r="AL201" s="187"/>
      <c r="AM201" s="252"/>
      <c r="AN201" s="252"/>
      <c r="AO201" s="252"/>
      <c r="AP201" s="252"/>
      <c r="AQ201" s="262"/>
      <c r="AR201" s="209"/>
    </row>
    <row r="202" spans="1:44" s="75" customFormat="1" ht="17.100000000000001" customHeight="1" x14ac:dyDescent="0.25">
      <c r="A202" s="279"/>
      <c r="B202" s="288"/>
      <c r="C202" s="306"/>
      <c r="D202" s="288"/>
      <c r="E202" s="303"/>
      <c r="F202" s="288"/>
      <c r="G202" s="226"/>
      <c r="H202" s="198"/>
      <c r="I202" s="244"/>
      <c r="J202" s="228"/>
      <c r="K202" s="181"/>
      <c r="L202" s="181"/>
      <c r="M202" s="228"/>
      <c r="N202" s="191"/>
      <c r="O202" s="191"/>
      <c r="P202" s="194"/>
      <c r="Q202" s="181"/>
      <c r="R202" s="299"/>
      <c r="S202" s="32" t="s">
        <v>39</v>
      </c>
      <c r="T202" s="78"/>
      <c r="U202" s="79"/>
      <c r="V202" s="79"/>
      <c r="W202" s="79"/>
      <c r="X202" s="79"/>
      <c r="Y202" s="79"/>
      <c r="Z202" s="33" t="str">
        <f t="shared" si="11"/>
        <v/>
      </c>
      <c r="AA202" s="82">
        <f t="shared" si="13"/>
        <v>0</v>
      </c>
      <c r="AB202" s="82">
        <f t="shared" si="12"/>
        <v>0</v>
      </c>
      <c r="AC202" s="309"/>
      <c r="AD202" s="239"/>
      <c r="AE202" s="239"/>
      <c r="AF202" s="191"/>
      <c r="AG202" s="191"/>
      <c r="AH202" s="201"/>
      <c r="AI202" s="201"/>
      <c r="AJ202" s="188"/>
      <c r="AK202" s="188"/>
      <c r="AL202" s="188"/>
      <c r="AM202" s="253"/>
      <c r="AN202" s="253"/>
      <c r="AO202" s="253"/>
      <c r="AP202" s="253"/>
      <c r="AQ202" s="263"/>
      <c r="AR202" s="210"/>
    </row>
    <row r="203" spans="1:44" s="75" customFormat="1" ht="17.100000000000001" customHeight="1" x14ac:dyDescent="0.25">
      <c r="A203" s="289" t="str">
        <f>IF(E203&lt;&gt;"",'Información General'!$D$15&amp;"_"&amp;+$A$1+8,"")</f>
        <v>2025_8</v>
      </c>
      <c r="B203" s="274" t="s">
        <v>2205</v>
      </c>
      <c r="C203" s="271" t="s">
        <v>54</v>
      </c>
      <c r="D203" s="274" t="s">
        <v>2206</v>
      </c>
      <c r="E203" s="280" t="s">
        <v>2207</v>
      </c>
      <c r="F203" s="274" t="s">
        <v>60</v>
      </c>
      <c r="G203" s="283" t="s">
        <v>620</v>
      </c>
      <c r="H203" s="242"/>
      <c r="I203" s="300">
        <v>8.1</v>
      </c>
      <c r="J203" s="242" t="s">
        <v>2208</v>
      </c>
      <c r="K203" s="196" t="s">
        <v>100</v>
      </c>
      <c r="L203" s="196" t="s">
        <v>9</v>
      </c>
      <c r="M203" s="242" t="s">
        <v>2209</v>
      </c>
      <c r="N203" s="183">
        <v>4</v>
      </c>
      <c r="O203" s="183">
        <v>7</v>
      </c>
      <c r="P203" s="234" t="str">
        <f>IF(AND(N203&lt;&gt;"",O203&lt;&gt;""),IF(AND(N203&gt;5,O203&gt;5),"I",IF(AND(N203&lt;=5,O203&gt;5),"II",IF(AND(N203&gt;5,O203&lt;=5),"IV",IF(AND(N203&lt;=5,O203&lt;=5),"III")))),"")</f>
        <v>II</v>
      </c>
      <c r="Q203" s="196" t="s">
        <v>2182</v>
      </c>
      <c r="R203" s="297">
        <f>IF(Q203="SI",1,IF(Q203="NO",3,0))</f>
        <v>1</v>
      </c>
      <c r="S203" s="28" t="s">
        <v>258</v>
      </c>
      <c r="T203" s="73" t="s">
        <v>2210</v>
      </c>
      <c r="U203" s="74" t="s">
        <v>8</v>
      </c>
      <c r="V203" s="74" t="s">
        <v>11</v>
      </c>
      <c r="W203" s="74" t="s">
        <v>11</v>
      </c>
      <c r="X203" s="74" t="s">
        <v>11</v>
      </c>
      <c r="Y203" s="74" t="s">
        <v>11</v>
      </c>
      <c r="Z203" s="29" t="str">
        <f t="shared" si="11"/>
        <v>Suficiente</v>
      </c>
      <c r="AA203" s="80">
        <f>IF(Z203="Suficiente",1,0)</f>
        <v>1</v>
      </c>
      <c r="AB203" s="80">
        <f>IF(Z203="Deficiente",1,0)</f>
        <v>0</v>
      </c>
      <c r="AC203" s="337" t="str">
        <f>IF(SUM(R203:R227)&gt;=1,IF((SUM(R203:R227)/COUNTA(Q203:Q227))=1,IF(SUM(AA203:AA227)&gt;=1,IF(SUM(AA203:AA227)/(SUM(AA203:AA227)+SUM(AB203:AB227))=100%,"SI","NO"),"NO"),"NO"),"")</f>
        <v>NO</v>
      </c>
      <c r="AD203" s="237" t="str">
        <f>IF($N203=1,"b","")</f>
        <v/>
      </c>
      <c r="AE203" s="237" t="str">
        <f>IF($O203=1,"b","")</f>
        <v/>
      </c>
      <c r="AF203" s="183">
        <v>4</v>
      </c>
      <c r="AG203" s="183">
        <v>7</v>
      </c>
      <c r="AH203" s="199">
        <f>IF(OR($AD203="b",$AE203="b"),2,0)</f>
        <v>0</v>
      </c>
      <c r="AI203" s="199">
        <f>IF(AND($N203=1,$AF203=1,$O203=1,$AG203=1),1,0)</f>
        <v>0</v>
      </c>
      <c r="AJ203" s="215">
        <f>IF(AF203&lt;&gt;"",IF(AI203=1,1,IF(OR($AF203&gt;$N203,AND($AC203="SI",$AF203=$N203),AND($AC203="NO",$AF203&lt;&gt;$N203)),0,1)),0)</f>
        <v>1</v>
      </c>
      <c r="AK203" s="215">
        <f>IF(AG203&lt;&gt;"",IF(AI203=1,1,IF(OR(AG203&gt;O203,AND(AC203="SI",AG203=O203),AND(AC203="NO",AG203&lt;&gt;O203)),0,1)),0)</f>
        <v>1</v>
      </c>
      <c r="AL203" s="215">
        <f>IF(AC203&lt;&gt;"",(+AI203+AJ203+AK203),0)</f>
        <v>2</v>
      </c>
      <c r="AM203" s="333" t="str">
        <f>IF($AL203&gt;=2,IF(AND($AF203="",$AG203=""),"",IF(AND($AF203&gt;5,$AG203&gt;5),"I","")),"")</f>
        <v/>
      </c>
      <c r="AN203" s="333" t="str">
        <f>IF($AL203&gt;=2,IF(AND($AF203="",$AG203=""),"",IF(AND($AF203&lt;6,$AG203&gt;5),"II","")),"")</f>
        <v>II</v>
      </c>
      <c r="AO203" s="333" t="str">
        <f>IF($AL203&gt;=2,IF(AND($AF203="",$AG203=""),"",IF(AND($AF203&lt;6,$AG203&lt;6),"III","")),"")</f>
        <v/>
      </c>
      <c r="AP203" s="333" t="str">
        <f>IF($AL203&gt;=2,IF(AND($AF203="",$AG203=""),"",IF(AND($AF203&gt;5,$AG203&lt;6),"IV","")),"")</f>
        <v/>
      </c>
      <c r="AQ203" s="264" t="s">
        <v>591</v>
      </c>
      <c r="AR203" s="267" t="s">
        <v>2415</v>
      </c>
    </row>
    <row r="204" spans="1:44" s="75" customFormat="1" ht="17.100000000000001" customHeight="1" x14ac:dyDescent="0.25">
      <c r="A204" s="290"/>
      <c r="B204" s="275"/>
      <c r="C204" s="272"/>
      <c r="D204" s="275"/>
      <c r="E204" s="281"/>
      <c r="F204" s="275"/>
      <c r="G204" s="284"/>
      <c r="H204" s="197"/>
      <c r="I204" s="295"/>
      <c r="J204" s="197"/>
      <c r="K204" s="195"/>
      <c r="L204" s="195"/>
      <c r="M204" s="197"/>
      <c r="N204" s="184"/>
      <c r="O204" s="184"/>
      <c r="P204" s="235"/>
      <c r="Q204" s="195"/>
      <c r="R204" s="257"/>
      <c r="S204" s="30" t="s">
        <v>259</v>
      </c>
      <c r="T204" s="76"/>
      <c r="U204" s="77"/>
      <c r="V204" s="77"/>
      <c r="W204" s="77"/>
      <c r="X204" s="77"/>
      <c r="Y204" s="77"/>
      <c r="Z204" s="31" t="str">
        <f t="shared" si="11"/>
        <v/>
      </c>
      <c r="AA204" s="81">
        <f t="shared" si="13"/>
        <v>0</v>
      </c>
      <c r="AB204" s="81">
        <f t="shared" ref="AB204:AB227" si="14">IF(Z204="Deficiente",1,0)</f>
        <v>0</v>
      </c>
      <c r="AC204" s="338"/>
      <c r="AD204" s="238"/>
      <c r="AE204" s="238"/>
      <c r="AF204" s="184"/>
      <c r="AG204" s="184"/>
      <c r="AH204" s="200"/>
      <c r="AI204" s="200"/>
      <c r="AJ204" s="216"/>
      <c r="AK204" s="216"/>
      <c r="AL204" s="216"/>
      <c r="AM204" s="252"/>
      <c r="AN204" s="252"/>
      <c r="AO204" s="252"/>
      <c r="AP204" s="252"/>
      <c r="AQ204" s="265"/>
      <c r="AR204" s="209"/>
    </row>
    <row r="205" spans="1:44" s="75" customFormat="1" ht="17.100000000000001" customHeight="1" x14ac:dyDescent="0.25">
      <c r="A205" s="290"/>
      <c r="B205" s="275"/>
      <c r="C205" s="272"/>
      <c r="D205" s="275"/>
      <c r="E205" s="281"/>
      <c r="F205" s="275"/>
      <c r="G205" s="284"/>
      <c r="H205" s="197"/>
      <c r="I205" s="295"/>
      <c r="J205" s="197"/>
      <c r="K205" s="195"/>
      <c r="L205" s="195"/>
      <c r="M205" s="197"/>
      <c r="N205" s="184"/>
      <c r="O205" s="184"/>
      <c r="P205" s="235"/>
      <c r="Q205" s="195"/>
      <c r="R205" s="257"/>
      <c r="S205" s="30" t="s">
        <v>260</v>
      </c>
      <c r="T205" s="76"/>
      <c r="U205" s="77"/>
      <c r="V205" s="77"/>
      <c r="W205" s="77"/>
      <c r="X205" s="77"/>
      <c r="Y205" s="77"/>
      <c r="Z205" s="31" t="str">
        <f t="shared" si="11"/>
        <v/>
      </c>
      <c r="AA205" s="81">
        <f t="shared" si="13"/>
        <v>0</v>
      </c>
      <c r="AB205" s="81">
        <f t="shared" si="14"/>
        <v>0</v>
      </c>
      <c r="AC205" s="338"/>
      <c r="AD205" s="238"/>
      <c r="AE205" s="238"/>
      <c r="AF205" s="184"/>
      <c r="AG205" s="184"/>
      <c r="AH205" s="200"/>
      <c r="AI205" s="200"/>
      <c r="AJ205" s="216"/>
      <c r="AK205" s="216"/>
      <c r="AL205" s="216"/>
      <c r="AM205" s="252"/>
      <c r="AN205" s="252"/>
      <c r="AO205" s="252"/>
      <c r="AP205" s="252"/>
      <c r="AQ205" s="265"/>
      <c r="AR205" s="209"/>
    </row>
    <row r="206" spans="1:44" s="75" customFormat="1" ht="17.100000000000001" customHeight="1" x14ac:dyDescent="0.25">
      <c r="A206" s="290"/>
      <c r="B206" s="275"/>
      <c r="C206" s="272"/>
      <c r="D206" s="275"/>
      <c r="E206" s="281"/>
      <c r="F206" s="275"/>
      <c r="G206" s="284"/>
      <c r="H206" s="197"/>
      <c r="I206" s="295"/>
      <c r="J206" s="197"/>
      <c r="K206" s="195"/>
      <c r="L206" s="195"/>
      <c r="M206" s="197"/>
      <c r="N206" s="184"/>
      <c r="O206" s="184"/>
      <c r="P206" s="235"/>
      <c r="Q206" s="195"/>
      <c r="R206" s="257"/>
      <c r="S206" s="30" t="s">
        <v>261</v>
      </c>
      <c r="T206" s="76"/>
      <c r="U206" s="77"/>
      <c r="V206" s="77"/>
      <c r="W206" s="77"/>
      <c r="X206" s="77"/>
      <c r="Y206" s="77"/>
      <c r="Z206" s="31" t="str">
        <f t="shared" si="11"/>
        <v/>
      </c>
      <c r="AA206" s="81">
        <f t="shared" si="13"/>
        <v>0</v>
      </c>
      <c r="AB206" s="81">
        <f t="shared" si="14"/>
        <v>0</v>
      </c>
      <c r="AC206" s="338"/>
      <c r="AD206" s="238"/>
      <c r="AE206" s="238"/>
      <c r="AF206" s="184"/>
      <c r="AG206" s="184"/>
      <c r="AH206" s="200"/>
      <c r="AI206" s="200"/>
      <c r="AJ206" s="216"/>
      <c r="AK206" s="216"/>
      <c r="AL206" s="216"/>
      <c r="AM206" s="252"/>
      <c r="AN206" s="252"/>
      <c r="AO206" s="252"/>
      <c r="AP206" s="252"/>
      <c r="AQ206" s="265"/>
      <c r="AR206" s="209"/>
    </row>
    <row r="207" spans="1:44" s="75" customFormat="1" ht="17.100000000000001" customHeight="1" x14ac:dyDescent="0.25">
      <c r="A207" s="290"/>
      <c r="B207" s="275"/>
      <c r="C207" s="272"/>
      <c r="D207" s="275"/>
      <c r="E207" s="281"/>
      <c r="F207" s="275"/>
      <c r="G207" s="284"/>
      <c r="H207" s="197"/>
      <c r="I207" s="295"/>
      <c r="J207" s="197"/>
      <c r="K207" s="195"/>
      <c r="L207" s="195"/>
      <c r="M207" s="197"/>
      <c r="N207" s="184"/>
      <c r="O207" s="184"/>
      <c r="P207" s="235"/>
      <c r="Q207" s="195"/>
      <c r="R207" s="257"/>
      <c r="S207" s="30" t="s">
        <v>262</v>
      </c>
      <c r="T207" s="76"/>
      <c r="U207" s="77"/>
      <c r="V207" s="77"/>
      <c r="W207" s="77"/>
      <c r="X207" s="77"/>
      <c r="Y207" s="77"/>
      <c r="Z207" s="31" t="str">
        <f t="shared" si="11"/>
        <v/>
      </c>
      <c r="AA207" s="81">
        <f t="shared" si="13"/>
        <v>0</v>
      </c>
      <c r="AB207" s="81">
        <f t="shared" si="14"/>
        <v>0</v>
      </c>
      <c r="AC207" s="338"/>
      <c r="AD207" s="238"/>
      <c r="AE207" s="238"/>
      <c r="AF207" s="184"/>
      <c r="AG207" s="184"/>
      <c r="AH207" s="200"/>
      <c r="AI207" s="200"/>
      <c r="AJ207" s="216"/>
      <c r="AK207" s="216"/>
      <c r="AL207" s="216"/>
      <c r="AM207" s="252"/>
      <c r="AN207" s="252"/>
      <c r="AO207" s="252"/>
      <c r="AP207" s="252"/>
      <c r="AQ207" s="265"/>
      <c r="AR207" s="209"/>
    </row>
    <row r="208" spans="1:44" s="75" customFormat="1" ht="17.100000000000001" customHeight="1" x14ac:dyDescent="0.25">
      <c r="A208" s="290"/>
      <c r="B208" s="275"/>
      <c r="C208" s="272"/>
      <c r="D208" s="275"/>
      <c r="E208" s="281"/>
      <c r="F208" s="275"/>
      <c r="G208" s="284"/>
      <c r="H208" s="197"/>
      <c r="I208" s="295">
        <v>8.1999999999999993</v>
      </c>
      <c r="J208" s="197" t="s">
        <v>2300</v>
      </c>
      <c r="K208" s="195" t="s">
        <v>104</v>
      </c>
      <c r="L208" s="195" t="s">
        <v>9</v>
      </c>
      <c r="M208" s="197"/>
      <c r="N208" s="184"/>
      <c r="O208" s="184"/>
      <c r="P208" s="235"/>
      <c r="Q208" s="195" t="s">
        <v>2182</v>
      </c>
      <c r="R208" s="298">
        <f>IF(Q208="SI",1,IF(Q208="NO",3,0))</f>
        <v>1</v>
      </c>
      <c r="S208" s="30" t="s">
        <v>263</v>
      </c>
      <c r="T208" s="76" t="s">
        <v>2211</v>
      </c>
      <c r="U208" s="77" t="s">
        <v>8</v>
      </c>
      <c r="V208" s="74" t="s">
        <v>11</v>
      </c>
      <c r="W208" s="74" t="s">
        <v>11</v>
      </c>
      <c r="X208" s="74" t="s">
        <v>11</v>
      </c>
      <c r="Y208" s="74" t="s">
        <v>11</v>
      </c>
      <c r="Z208" s="31" t="str">
        <f t="shared" si="11"/>
        <v>Suficiente</v>
      </c>
      <c r="AA208" s="81">
        <f t="shared" si="13"/>
        <v>1</v>
      </c>
      <c r="AB208" s="81">
        <f t="shared" si="14"/>
        <v>0</v>
      </c>
      <c r="AC208" s="338"/>
      <c r="AD208" s="238"/>
      <c r="AE208" s="238"/>
      <c r="AF208" s="184"/>
      <c r="AG208" s="184"/>
      <c r="AH208" s="200"/>
      <c r="AI208" s="200"/>
      <c r="AJ208" s="216"/>
      <c r="AK208" s="216"/>
      <c r="AL208" s="216"/>
      <c r="AM208" s="252"/>
      <c r="AN208" s="252"/>
      <c r="AO208" s="252"/>
      <c r="AP208" s="252"/>
      <c r="AQ208" s="265"/>
      <c r="AR208" s="208" t="s">
        <v>2416</v>
      </c>
    </row>
    <row r="209" spans="1:44" s="75" customFormat="1" ht="17.100000000000001" customHeight="1" x14ac:dyDescent="0.25">
      <c r="A209" s="290"/>
      <c r="B209" s="275"/>
      <c r="C209" s="272"/>
      <c r="D209" s="275"/>
      <c r="E209" s="281"/>
      <c r="F209" s="275"/>
      <c r="G209" s="284"/>
      <c r="H209" s="197"/>
      <c r="I209" s="295"/>
      <c r="J209" s="197"/>
      <c r="K209" s="195"/>
      <c r="L209" s="195"/>
      <c r="M209" s="197"/>
      <c r="N209" s="184"/>
      <c r="O209" s="184"/>
      <c r="P209" s="235"/>
      <c r="Q209" s="195"/>
      <c r="R209" s="257"/>
      <c r="S209" s="30" t="s">
        <v>264</v>
      </c>
      <c r="T209" s="76"/>
      <c r="U209" s="77"/>
      <c r="V209" s="77"/>
      <c r="W209" s="77"/>
      <c r="X209" s="77"/>
      <c r="Y209" s="77"/>
      <c r="Z209" s="31" t="str">
        <f t="shared" si="11"/>
        <v/>
      </c>
      <c r="AA209" s="81">
        <f t="shared" si="13"/>
        <v>0</v>
      </c>
      <c r="AB209" s="81">
        <f t="shared" si="14"/>
        <v>0</v>
      </c>
      <c r="AC209" s="338"/>
      <c r="AD209" s="238"/>
      <c r="AE209" s="238"/>
      <c r="AF209" s="184"/>
      <c r="AG209" s="184"/>
      <c r="AH209" s="200"/>
      <c r="AI209" s="200"/>
      <c r="AJ209" s="216"/>
      <c r="AK209" s="216"/>
      <c r="AL209" s="216"/>
      <c r="AM209" s="252"/>
      <c r="AN209" s="252"/>
      <c r="AO209" s="252"/>
      <c r="AP209" s="252"/>
      <c r="AQ209" s="265"/>
      <c r="AR209" s="209"/>
    </row>
    <row r="210" spans="1:44" s="75" customFormat="1" ht="17.100000000000001" customHeight="1" x14ac:dyDescent="0.25">
      <c r="A210" s="290"/>
      <c r="B210" s="275"/>
      <c r="C210" s="272"/>
      <c r="D210" s="275"/>
      <c r="E210" s="281"/>
      <c r="F210" s="275"/>
      <c r="G210" s="284"/>
      <c r="H210" s="197"/>
      <c r="I210" s="295"/>
      <c r="J210" s="197"/>
      <c r="K210" s="195"/>
      <c r="L210" s="195"/>
      <c r="M210" s="197"/>
      <c r="N210" s="184"/>
      <c r="O210" s="184"/>
      <c r="P210" s="235"/>
      <c r="Q210" s="195"/>
      <c r="R210" s="257"/>
      <c r="S210" s="30" t="s">
        <v>265</v>
      </c>
      <c r="T210" s="76"/>
      <c r="U210" s="77"/>
      <c r="V210" s="77"/>
      <c r="W210" s="77"/>
      <c r="X210" s="77"/>
      <c r="Y210" s="77"/>
      <c r="Z210" s="31" t="str">
        <f t="shared" si="11"/>
        <v/>
      </c>
      <c r="AA210" s="81">
        <f t="shared" si="13"/>
        <v>0</v>
      </c>
      <c r="AB210" s="81">
        <f t="shared" si="14"/>
        <v>0</v>
      </c>
      <c r="AC210" s="338"/>
      <c r="AD210" s="238"/>
      <c r="AE210" s="238"/>
      <c r="AF210" s="184"/>
      <c r="AG210" s="184"/>
      <c r="AH210" s="200"/>
      <c r="AI210" s="200"/>
      <c r="AJ210" s="216"/>
      <c r="AK210" s="216"/>
      <c r="AL210" s="216"/>
      <c r="AM210" s="252"/>
      <c r="AN210" s="252"/>
      <c r="AO210" s="252"/>
      <c r="AP210" s="252"/>
      <c r="AQ210" s="265"/>
      <c r="AR210" s="209"/>
    </row>
    <row r="211" spans="1:44" s="75" customFormat="1" ht="17.100000000000001" customHeight="1" x14ac:dyDescent="0.25">
      <c r="A211" s="290"/>
      <c r="B211" s="275"/>
      <c r="C211" s="272"/>
      <c r="D211" s="275"/>
      <c r="E211" s="281"/>
      <c r="F211" s="275"/>
      <c r="G211" s="284"/>
      <c r="H211" s="197"/>
      <c r="I211" s="295"/>
      <c r="J211" s="197"/>
      <c r="K211" s="195"/>
      <c r="L211" s="195"/>
      <c r="M211" s="197"/>
      <c r="N211" s="184"/>
      <c r="O211" s="184"/>
      <c r="P211" s="235"/>
      <c r="Q211" s="195"/>
      <c r="R211" s="257"/>
      <c r="S211" s="30" t="s">
        <v>266</v>
      </c>
      <c r="T211" s="76"/>
      <c r="U211" s="77"/>
      <c r="V211" s="77"/>
      <c r="W211" s="77"/>
      <c r="X211" s="77"/>
      <c r="Y211" s="77"/>
      <c r="Z211" s="31" t="str">
        <f t="shared" si="11"/>
        <v/>
      </c>
      <c r="AA211" s="81">
        <f t="shared" si="13"/>
        <v>0</v>
      </c>
      <c r="AB211" s="81">
        <f t="shared" si="14"/>
        <v>0</v>
      </c>
      <c r="AC211" s="338"/>
      <c r="AD211" s="238"/>
      <c r="AE211" s="238"/>
      <c r="AF211" s="184"/>
      <c r="AG211" s="184"/>
      <c r="AH211" s="200"/>
      <c r="AI211" s="200"/>
      <c r="AJ211" s="216"/>
      <c r="AK211" s="216"/>
      <c r="AL211" s="216"/>
      <c r="AM211" s="252"/>
      <c r="AN211" s="252"/>
      <c r="AO211" s="252"/>
      <c r="AP211" s="252"/>
      <c r="AQ211" s="265"/>
      <c r="AR211" s="209"/>
    </row>
    <row r="212" spans="1:44" s="75" customFormat="1" ht="17.100000000000001" customHeight="1" x14ac:dyDescent="0.25">
      <c r="A212" s="290"/>
      <c r="B212" s="275"/>
      <c r="C212" s="272"/>
      <c r="D212" s="275"/>
      <c r="E212" s="281"/>
      <c r="F212" s="275"/>
      <c r="G212" s="284"/>
      <c r="H212" s="197"/>
      <c r="I212" s="295"/>
      <c r="J212" s="197"/>
      <c r="K212" s="195"/>
      <c r="L212" s="195"/>
      <c r="M212" s="197"/>
      <c r="N212" s="184"/>
      <c r="O212" s="184"/>
      <c r="P212" s="235"/>
      <c r="Q212" s="195"/>
      <c r="R212" s="257"/>
      <c r="S212" s="30" t="s">
        <v>267</v>
      </c>
      <c r="T212" s="76"/>
      <c r="U212" s="77"/>
      <c r="V212" s="77"/>
      <c r="W212" s="77"/>
      <c r="X212" s="77"/>
      <c r="Y212" s="77"/>
      <c r="Z212" s="31" t="str">
        <f t="shared" si="11"/>
        <v/>
      </c>
      <c r="AA212" s="81">
        <f t="shared" si="13"/>
        <v>0</v>
      </c>
      <c r="AB212" s="81">
        <f t="shared" si="14"/>
        <v>0</v>
      </c>
      <c r="AC212" s="338"/>
      <c r="AD212" s="238"/>
      <c r="AE212" s="238"/>
      <c r="AF212" s="184"/>
      <c r="AG212" s="184"/>
      <c r="AH212" s="200"/>
      <c r="AI212" s="200"/>
      <c r="AJ212" s="216"/>
      <c r="AK212" s="216"/>
      <c r="AL212" s="216"/>
      <c r="AM212" s="252"/>
      <c r="AN212" s="252"/>
      <c r="AO212" s="252"/>
      <c r="AP212" s="252"/>
      <c r="AQ212" s="265"/>
      <c r="AR212" s="209"/>
    </row>
    <row r="213" spans="1:44" s="75" customFormat="1" ht="17.100000000000001" customHeight="1" x14ac:dyDescent="0.25">
      <c r="A213" s="290"/>
      <c r="B213" s="275"/>
      <c r="C213" s="272"/>
      <c r="D213" s="275"/>
      <c r="E213" s="281"/>
      <c r="F213" s="275"/>
      <c r="G213" s="284"/>
      <c r="H213" s="197"/>
      <c r="I213" s="295">
        <v>8.3000000000000007</v>
      </c>
      <c r="J213" s="197" t="s">
        <v>2301</v>
      </c>
      <c r="K213" s="195" t="s">
        <v>99</v>
      </c>
      <c r="L213" s="195" t="s">
        <v>106</v>
      </c>
      <c r="M213" s="197"/>
      <c r="N213" s="184"/>
      <c r="O213" s="184"/>
      <c r="P213" s="235"/>
      <c r="Q213" s="195" t="s">
        <v>2182</v>
      </c>
      <c r="R213" s="298">
        <f>IF(Q213="SI",1,IF(Q213="NO",3,0))</f>
        <v>1</v>
      </c>
      <c r="S213" s="30" t="s">
        <v>268</v>
      </c>
      <c r="T213" s="76" t="s">
        <v>2212</v>
      </c>
      <c r="U213" s="77" t="s">
        <v>8</v>
      </c>
      <c r="V213" s="74" t="s">
        <v>11</v>
      </c>
      <c r="W213" s="74" t="s">
        <v>11</v>
      </c>
      <c r="X213" s="74" t="s">
        <v>11</v>
      </c>
      <c r="Y213" s="74" t="s">
        <v>49</v>
      </c>
      <c r="Z213" s="31" t="str">
        <f t="shared" si="11"/>
        <v>Deficiente</v>
      </c>
      <c r="AA213" s="81">
        <f t="shared" si="13"/>
        <v>0</v>
      </c>
      <c r="AB213" s="81">
        <f t="shared" si="14"/>
        <v>1</v>
      </c>
      <c r="AC213" s="338"/>
      <c r="AD213" s="238"/>
      <c r="AE213" s="238"/>
      <c r="AF213" s="184"/>
      <c r="AG213" s="184"/>
      <c r="AH213" s="200"/>
      <c r="AI213" s="200"/>
      <c r="AJ213" s="216"/>
      <c r="AK213" s="216"/>
      <c r="AL213" s="216"/>
      <c r="AM213" s="252"/>
      <c r="AN213" s="252"/>
      <c r="AO213" s="252"/>
      <c r="AP213" s="252"/>
      <c r="AQ213" s="265"/>
      <c r="AR213" s="208" t="s">
        <v>2213</v>
      </c>
    </row>
    <row r="214" spans="1:44" s="75" customFormat="1" ht="17.100000000000001" customHeight="1" x14ac:dyDescent="0.25">
      <c r="A214" s="290"/>
      <c r="B214" s="275"/>
      <c r="C214" s="272"/>
      <c r="D214" s="275"/>
      <c r="E214" s="281"/>
      <c r="F214" s="275"/>
      <c r="G214" s="284"/>
      <c r="H214" s="197"/>
      <c r="I214" s="295"/>
      <c r="J214" s="197"/>
      <c r="K214" s="195"/>
      <c r="L214" s="195"/>
      <c r="M214" s="197"/>
      <c r="N214" s="184"/>
      <c r="O214" s="184"/>
      <c r="P214" s="235"/>
      <c r="Q214" s="195"/>
      <c r="R214" s="257"/>
      <c r="S214" s="30" t="s">
        <v>269</v>
      </c>
      <c r="T214" s="76"/>
      <c r="U214" s="77"/>
      <c r="V214" s="77"/>
      <c r="W214" s="77"/>
      <c r="X214" s="77"/>
      <c r="Y214" s="77"/>
      <c r="Z214" s="31" t="str">
        <f t="shared" si="11"/>
        <v/>
      </c>
      <c r="AA214" s="81">
        <f t="shared" si="13"/>
        <v>0</v>
      </c>
      <c r="AB214" s="81">
        <f t="shared" si="14"/>
        <v>0</v>
      </c>
      <c r="AC214" s="338"/>
      <c r="AD214" s="238"/>
      <c r="AE214" s="238"/>
      <c r="AF214" s="184"/>
      <c r="AG214" s="184"/>
      <c r="AH214" s="200"/>
      <c r="AI214" s="200"/>
      <c r="AJ214" s="216"/>
      <c r="AK214" s="216"/>
      <c r="AL214" s="216"/>
      <c r="AM214" s="252"/>
      <c r="AN214" s="252"/>
      <c r="AO214" s="252"/>
      <c r="AP214" s="252"/>
      <c r="AQ214" s="265"/>
      <c r="AR214" s="209"/>
    </row>
    <row r="215" spans="1:44" s="75" customFormat="1" ht="17.100000000000001" customHeight="1" x14ac:dyDescent="0.25">
      <c r="A215" s="290"/>
      <c r="B215" s="275"/>
      <c r="C215" s="272"/>
      <c r="D215" s="275"/>
      <c r="E215" s="281"/>
      <c r="F215" s="275"/>
      <c r="G215" s="284"/>
      <c r="H215" s="197"/>
      <c r="I215" s="295"/>
      <c r="J215" s="197"/>
      <c r="K215" s="195"/>
      <c r="L215" s="195"/>
      <c r="M215" s="197"/>
      <c r="N215" s="184"/>
      <c r="O215" s="184"/>
      <c r="P215" s="235"/>
      <c r="Q215" s="195"/>
      <c r="R215" s="257"/>
      <c r="S215" s="30" t="s">
        <v>270</v>
      </c>
      <c r="T215" s="76"/>
      <c r="U215" s="77"/>
      <c r="V215" s="77"/>
      <c r="W215" s="77"/>
      <c r="X215" s="77"/>
      <c r="Y215" s="77"/>
      <c r="Z215" s="31" t="str">
        <f t="shared" si="11"/>
        <v/>
      </c>
      <c r="AA215" s="81">
        <f t="shared" si="13"/>
        <v>0</v>
      </c>
      <c r="AB215" s="81">
        <f t="shared" si="14"/>
        <v>0</v>
      </c>
      <c r="AC215" s="338"/>
      <c r="AD215" s="238"/>
      <c r="AE215" s="238"/>
      <c r="AF215" s="184"/>
      <c r="AG215" s="184"/>
      <c r="AH215" s="200"/>
      <c r="AI215" s="200"/>
      <c r="AJ215" s="216"/>
      <c r="AK215" s="216"/>
      <c r="AL215" s="216"/>
      <c r="AM215" s="252"/>
      <c r="AN215" s="252"/>
      <c r="AO215" s="252"/>
      <c r="AP215" s="252"/>
      <c r="AQ215" s="265"/>
      <c r="AR215" s="209"/>
    </row>
    <row r="216" spans="1:44" s="75" customFormat="1" ht="17.100000000000001" customHeight="1" x14ac:dyDescent="0.25">
      <c r="A216" s="290"/>
      <c r="B216" s="275"/>
      <c r="C216" s="272"/>
      <c r="D216" s="275"/>
      <c r="E216" s="281"/>
      <c r="F216" s="275"/>
      <c r="G216" s="284"/>
      <c r="H216" s="197"/>
      <c r="I216" s="295"/>
      <c r="J216" s="197"/>
      <c r="K216" s="195"/>
      <c r="L216" s="195"/>
      <c r="M216" s="197"/>
      <c r="N216" s="184"/>
      <c r="O216" s="184"/>
      <c r="P216" s="235"/>
      <c r="Q216" s="195"/>
      <c r="R216" s="257"/>
      <c r="S216" s="30" t="s">
        <v>271</v>
      </c>
      <c r="T216" s="76"/>
      <c r="U216" s="77"/>
      <c r="V216" s="77"/>
      <c r="W216" s="77"/>
      <c r="X216" s="77"/>
      <c r="Y216" s="77"/>
      <c r="Z216" s="31" t="str">
        <f t="shared" si="11"/>
        <v/>
      </c>
      <c r="AA216" s="81">
        <f t="shared" si="13"/>
        <v>0</v>
      </c>
      <c r="AB216" s="81">
        <f t="shared" si="14"/>
        <v>0</v>
      </c>
      <c r="AC216" s="338"/>
      <c r="AD216" s="238"/>
      <c r="AE216" s="238"/>
      <c r="AF216" s="184"/>
      <c r="AG216" s="184"/>
      <c r="AH216" s="200"/>
      <c r="AI216" s="200"/>
      <c r="AJ216" s="216"/>
      <c r="AK216" s="216"/>
      <c r="AL216" s="216"/>
      <c r="AM216" s="252"/>
      <c r="AN216" s="252"/>
      <c r="AO216" s="252"/>
      <c r="AP216" s="252"/>
      <c r="AQ216" s="265"/>
      <c r="AR216" s="209"/>
    </row>
    <row r="217" spans="1:44" s="75" customFormat="1" ht="17.100000000000001" customHeight="1" x14ac:dyDescent="0.25">
      <c r="A217" s="290"/>
      <c r="B217" s="275"/>
      <c r="C217" s="272"/>
      <c r="D217" s="275"/>
      <c r="E217" s="281"/>
      <c r="F217" s="275"/>
      <c r="G217" s="284"/>
      <c r="H217" s="197"/>
      <c r="I217" s="295"/>
      <c r="J217" s="197"/>
      <c r="K217" s="195"/>
      <c r="L217" s="195"/>
      <c r="M217" s="197"/>
      <c r="N217" s="184"/>
      <c r="O217" s="184"/>
      <c r="P217" s="235"/>
      <c r="Q217" s="195"/>
      <c r="R217" s="257"/>
      <c r="S217" s="30" t="s">
        <v>272</v>
      </c>
      <c r="T217" s="76"/>
      <c r="U217" s="77"/>
      <c r="V217" s="77"/>
      <c r="W217" s="77"/>
      <c r="X217" s="77"/>
      <c r="Y217" s="77"/>
      <c r="Z217" s="31" t="str">
        <f t="shared" si="11"/>
        <v/>
      </c>
      <c r="AA217" s="81">
        <f t="shared" si="13"/>
        <v>0</v>
      </c>
      <c r="AB217" s="81">
        <f t="shared" si="14"/>
        <v>0</v>
      </c>
      <c r="AC217" s="338"/>
      <c r="AD217" s="238"/>
      <c r="AE217" s="238"/>
      <c r="AF217" s="184"/>
      <c r="AG217" s="184"/>
      <c r="AH217" s="200"/>
      <c r="AI217" s="200"/>
      <c r="AJ217" s="216"/>
      <c r="AK217" s="216"/>
      <c r="AL217" s="216"/>
      <c r="AM217" s="252"/>
      <c r="AN217" s="252"/>
      <c r="AO217" s="252"/>
      <c r="AP217" s="252"/>
      <c r="AQ217" s="265"/>
      <c r="AR217" s="209"/>
    </row>
    <row r="218" spans="1:44" s="75" customFormat="1" ht="17.100000000000001" customHeight="1" x14ac:dyDescent="0.25">
      <c r="A218" s="290"/>
      <c r="B218" s="275"/>
      <c r="C218" s="272"/>
      <c r="D218" s="275"/>
      <c r="E218" s="281"/>
      <c r="F218" s="275"/>
      <c r="G218" s="284"/>
      <c r="H218" s="197"/>
      <c r="I218" s="295">
        <v>8.4</v>
      </c>
      <c r="J218" s="197"/>
      <c r="K218" s="195"/>
      <c r="L218" s="195"/>
      <c r="M218" s="197"/>
      <c r="N218" s="184"/>
      <c r="O218" s="184"/>
      <c r="P218" s="235"/>
      <c r="Q218" s="195"/>
      <c r="R218" s="298">
        <f>IF(Q218="SI",1,IF(Q218="NO",3,0))</f>
        <v>0</v>
      </c>
      <c r="S218" s="30" t="s">
        <v>273</v>
      </c>
      <c r="T218" s="76"/>
      <c r="U218" s="77"/>
      <c r="V218" s="77"/>
      <c r="W218" s="77"/>
      <c r="X218" s="77"/>
      <c r="Y218" s="77"/>
      <c r="Z218" s="31" t="str">
        <f t="shared" si="11"/>
        <v/>
      </c>
      <c r="AA218" s="81">
        <f t="shared" si="13"/>
        <v>0</v>
      </c>
      <c r="AB218" s="81">
        <f t="shared" si="14"/>
        <v>0</v>
      </c>
      <c r="AC218" s="338"/>
      <c r="AD218" s="238"/>
      <c r="AE218" s="238"/>
      <c r="AF218" s="184"/>
      <c r="AG218" s="184"/>
      <c r="AH218" s="200"/>
      <c r="AI218" s="200"/>
      <c r="AJ218" s="216"/>
      <c r="AK218" s="216"/>
      <c r="AL218" s="216"/>
      <c r="AM218" s="252"/>
      <c r="AN218" s="252"/>
      <c r="AO218" s="252"/>
      <c r="AP218" s="252"/>
      <c r="AQ218" s="265"/>
      <c r="AR218" s="208"/>
    </row>
    <row r="219" spans="1:44" s="75" customFormat="1" ht="17.100000000000001" customHeight="1" x14ac:dyDescent="0.25">
      <c r="A219" s="290"/>
      <c r="B219" s="275"/>
      <c r="C219" s="272"/>
      <c r="D219" s="275"/>
      <c r="E219" s="281"/>
      <c r="F219" s="275"/>
      <c r="G219" s="284"/>
      <c r="H219" s="197"/>
      <c r="I219" s="295"/>
      <c r="J219" s="197"/>
      <c r="K219" s="195"/>
      <c r="L219" s="195"/>
      <c r="M219" s="197"/>
      <c r="N219" s="184"/>
      <c r="O219" s="184"/>
      <c r="P219" s="235"/>
      <c r="Q219" s="195"/>
      <c r="R219" s="257"/>
      <c r="S219" s="30" t="s">
        <v>274</v>
      </c>
      <c r="T219" s="76"/>
      <c r="U219" s="77"/>
      <c r="V219" s="77"/>
      <c r="W219" s="77"/>
      <c r="X219" s="77"/>
      <c r="Y219" s="77"/>
      <c r="Z219" s="31" t="str">
        <f t="shared" si="11"/>
        <v/>
      </c>
      <c r="AA219" s="81">
        <f t="shared" si="13"/>
        <v>0</v>
      </c>
      <c r="AB219" s="81">
        <f t="shared" si="14"/>
        <v>0</v>
      </c>
      <c r="AC219" s="338"/>
      <c r="AD219" s="238"/>
      <c r="AE219" s="238"/>
      <c r="AF219" s="184"/>
      <c r="AG219" s="184"/>
      <c r="AH219" s="200"/>
      <c r="AI219" s="200"/>
      <c r="AJ219" s="216"/>
      <c r="AK219" s="216"/>
      <c r="AL219" s="216"/>
      <c r="AM219" s="252"/>
      <c r="AN219" s="252"/>
      <c r="AO219" s="252"/>
      <c r="AP219" s="252"/>
      <c r="AQ219" s="265"/>
      <c r="AR219" s="209"/>
    </row>
    <row r="220" spans="1:44" s="75" customFormat="1" ht="17.100000000000001" customHeight="1" x14ac:dyDescent="0.25">
      <c r="A220" s="290"/>
      <c r="B220" s="275"/>
      <c r="C220" s="272"/>
      <c r="D220" s="275"/>
      <c r="E220" s="281"/>
      <c r="F220" s="275"/>
      <c r="G220" s="284"/>
      <c r="H220" s="197"/>
      <c r="I220" s="295"/>
      <c r="J220" s="197"/>
      <c r="K220" s="195"/>
      <c r="L220" s="195"/>
      <c r="M220" s="197"/>
      <c r="N220" s="184"/>
      <c r="O220" s="184"/>
      <c r="P220" s="235"/>
      <c r="Q220" s="195"/>
      <c r="R220" s="257"/>
      <c r="S220" s="30" t="s">
        <v>275</v>
      </c>
      <c r="T220" s="76"/>
      <c r="U220" s="77"/>
      <c r="V220" s="77"/>
      <c r="W220" s="77"/>
      <c r="X220" s="77"/>
      <c r="Y220" s="77"/>
      <c r="Z220" s="31" t="str">
        <f t="shared" si="11"/>
        <v/>
      </c>
      <c r="AA220" s="81">
        <f t="shared" si="13"/>
        <v>0</v>
      </c>
      <c r="AB220" s="81">
        <f t="shared" si="14"/>
        <v>0</v>
      </c>
      <c r="AC220" s="338"/>
      <c r="AD220" s="238"/>
      <c r="AE220" s="238"/>
      <c r="AF220" s="184"/>
      <c r="AG220" s="184"/>
      <c r="AH220" s="200"/>
      <c r="AI220" s="200"/>
      <c r="AJ220" s="216"/>
      <c r="AK220" s="216"/>
      <c r="AL220" s="216"/>
      <c r="AM220" s="252"/>
      <c r="AN220" s="252"/>
      <c r="AO220" s="252"/>
      <c r="AP220" s="252"/>
      <c r="AQ220" s="265"/>
      <c r="AR220" s="209"/>
    </row>
    <row r="221" spans="1:44" s="75" customFormat="1" ht="17.100000000000001" customHeight="1" x14ac:dyDescent="0.25">
      <c r="A221" s="290"/>
      <c r="B221" s="275"/>
      <c r="C221" s="272"/>
      <c r="D221" s="275"/>
      <c r="E221" s="281"/>
      <c r="F221" s="275"/>
      <c r="G221" s="284"/>
      <c r="H221" s="197"/>
      <c r="I221" s="295"/>
      <c r="J221" s="197"/>
      <c r="K221" s="195"/>
      <c r="L221" s="195"/>
      <c r="M221" s="197"/>
      <c r="N221" s="184"/>
      <c r="O221" s="184"/>
      <c r="P221" s="235"/>
      <c r="Q221" s="195"/>
      <c r="R221" s="257"/>
      <c r="S221" s="30" t="s">
        <v>276</v>
      </c>
      <c r="T221" s="76"/>
      <c r="U221" s="77"/>
      <c r="V221" s="77"/>
      <c r="W221" s="77"/>
      <c r="X221" s="77"/>
      <c r="Y221" s="77"/>
      <c r="Z221" s="31" t="str">
        <f t="shared" ref="Z221:Z284" si="15">IF($T221&lt;&gt;"",IF(AND(V221="SI",W221="SI",X221="SI",Y221="SI"),"Suficiente",IF(OR(V221="NO",W221="NO",X221="NO",Y221="NO"),"Deficiente",IF(OR(V221="",W221="",X221="",Y221=""),"Falta Valorar el Control",""))),"")</f>
        <v/>
      </c>
      <c r="AA221" s="81">
        <f t="shared" si="13"/>
        <v>0</v>
      </c>
      <c r="AB221" s="81">
        <f t="shared" si="14"/>
        <v>0</v>
      </c>
      <c r="AC221" s="338"/>
      <c r="AD221" s="238"/>
      <c r="AE221" s="238"/>
      <c r="AF221" s="184"/>
      <c r="AG221" s="184"/>
      <c r="AH221" s="200"/>
      <c r="AI221" s="200"/>
      <c r="AJ221" s="216"/>
      <c r="AK221" s="216"/>
      <c r="AL221" s="216"/>
      <c r="AM221" s="252"/>
      <c r="AN221" s="252"/>
      <c r="AO221" s="252"/>
      <c r="AP221" s="252"/>
      <c r="AQ221" s="265"/>
      <c r="AR221" s="209"/>
    </row>
    <row r="222" spans="1:44" s="75" customFormat="1" ht="17.100000000000001" customHeight="1" x14ac:dyDescent="0.25">
      <c r="A222" s="290"/>
      <c r="B222" s="275"/>
      <c r="C222" s="272"/>
      <c r="D222" s="275"/>
      <c r="E222" s="281"/>
      <c r="F222" s="275"/>
      <c r="G222" s="284"/>
      <c r="H222" s="197"/>
      <c r="I222" s="295"/>
      <c r="J222" s="197"/>
      <c r="K222" s="195"/>
      <c r="L222" s="195"/>
      <c r="M222" s="197"/>
      <c r="N222" s="184"/>
      <c r="O222" s="184"/>
      <c r="P222" s="235"/>
      <c r="Q222" s="195"/>
      <c r="R222" s="257"/>
      <c r="S222" s="30" t="s">
        <v>277</v>
      </c>
      <c r="T222" s="76"/>
      <c r="U222" s="77"/>
      <c r="V222" s="77"/>
      <c r="W222" s="77"/>
      <c r="X222" s="77"/>
      <c r="Y222" s="77"/>
      <c r="Z222" s="31" t="str">
        <f t="shared" si="15"/>
        <v/>
      </c>
      <c r="AA222" s="81">
        <f t="shared" si="13"/>
        <v>0</v>
      </c>
      <c r="AB222" s="81">
        <f t="shared" si="14"/>
        <v>0</v>
      </c>
      <c r="AC222" s="338"/>
      <c r="AD222" s="238"/>
      <c r="AE222" s="238"/>
      <c r="AF222" s="184"/>
      <c r="AG222" s="184"/>
      <c r="AH222" s="200"/>
      <c r="AI222" s="200"/>
      <c r="AJ222" s="216"/>
      <c r="AK222" s="216"/>
      <c r="AL222" s="216"/>
      <c r="AM222" s="252"/>
      <c r="AN222" s="252"/>
      <c r="AO222" s="252"/>
      <c r="AP222" s="252"/>
      <c r="AQ222" s="265"/>
      <c r="AR222" s="209"/>
    </row>
    <row r="223" spans="1:44" s="75" customFormat="1" ht="17.100000000000001" customHeight="1" x14ac:dyDescent="0.25">
      <c r="A223" s="290"/>
      <c r="B223" s="275"/>
      <c r="C223" s="272"/>
      <c r="D223" s="275"/>
      <c r="E223" s="281"/>
      <c r="F223" s="275"/>
      <c r="G223" s="284"/>
      <c r="H223" s="197"/>
      <c r="I223" s="295">
        <v>8.5</v>
      </c>
      <c r="J223" s="197"/>
      <c r="K223" s="195"/>
      <c r="L223" s="195"/>
      <c r="M223" s="197"/>
      <c r="N223" s="184"/>
      <c r="O223" s="184"/>
      <c r="P223" s="235"/>
      <c r="Q223" s="195"/>
      <c r="R223" s="298">
        <f>IF(Q223="SI",1,IF(Q223="NO",3,0))</f>
        <v>0</v>
      </c>
      <c r="S223" s="30" t="s">
        <v>278</v>
      </c>
      <c r="T223" s="76"/>
      <c r="U223" s="77"/>
      <c r="V223" s="77"/>
      <c r="W223" s="77"/>
      <c r="X223" s="77"/>
      <c r="Y223" s="77"/>
      <c r="Z223" s="31" t="str">
        <f t="shared" si="15"/>
        <v/>
      </c>
      <c r="AA223" s="81">
        <f t="shared" si="13"/>
        <v>0</v>
      </c>
      <c r="AB223" s="81">
        <f t="shared" si="14"/>
        <v>0</v>
      </c>
      <c r="AC223" s="338"/>
      <c r="AD223" s="238"/>
      <c r="AE223" s="238"/>
      <c r="AF223" s="184"/>
      <c r="AG223" s="184"/>
      <c r="AH223" s="200"/>
      <c r="AI223" s="200"/>
      <c r="AJ223" s="216"/>
      <c r="AK223" s="216"/>
      <c r="AL223" s="216"/>
      <c r="AM223" s="252"/>
      <c r="AN223" s="252"/>
      <c r="AO223" s="252"/>
      <c r="AP223" s="252"/>
      <c r="AQ223" s="265"/>
      <c r="AR223" s="208"/>
    </row>
    <row r="224" spans="1:44" s="75" customFormat="1" ht="17.100000000000001" customHeight="1" x14ac:dyDescent="0.25">
      <c r="A224" s="290"/>
      <c r="B224" s="275"/>
      <c r="C224" s="272"/>
      <c r="D224" s="275"/>
      <c r="E224" s="281"/>
      <c r="F224" s="275"/>
      <c r="G224" s="284"/>
      <c r="H224" s="197"/>
      <c r="I224" s="295"/>
      <c r="J224" s="197"/>
      <c r="K224" s="195"/>
      <c r="L224" s="195"/>
      <c r="M224" s="197"/>
      <c r="N224" s="184"/>
      <c r="O224" s="184"/>
      <c r="P224" s="235"/>
      <c r="Q224" s="195"/>
      <c r="R224" s="257"/>
      <c r="S224" s="30" t="s">
        <v>279</v>
      </c>
      <c r="T224" s="76"/>
      <c r="U224" s="77"/>
      <c r="V224" s="77"/>
      <c r="W224" s="77"/>
      <c r="X224" s="77"/>
      <c r="Y224" s="77"/>
      <c r="Z224" s="31" t="str">
        <f t="shared" si="15"/>
        <v/>
      </c>
      <c r="AA224" s="81">
        <f t="shared" si="13"/>
        <v>0</v>
      </c>
      <c r="AB224" s="81">
        <f t="shared" si="14"/>
        <v>0</v>
      </c>
      <c r="AC224" s="338"/>
      <c r="AD224" s="238"/>
      <c r="AE224" s="238"/>
      <c r="AF224" s="184"/>
      <c r="AG224" s="184"/>
      <c r="AH224" s="200"/>
      <c r="AI224" s="200"/>
      <c r="AJ224" s="216"/>
      <c r="AK224" s="216"/>
      <c r="AL224" s="216"/>
      <c r="AM224" s="252"/>
      <c r="AN224" s="252"/>
      <c r="AO224" s="252"/>
      <c r="AP224" s="252"/>
      <c r="AQ224" s="265"/>
      <c r="AR224" s="209"/>
    </row>
    <row r="225" spans="1:44" s="75" customFormat="1" ht="17.100000000000001" customHeight="1" x14ac:dyDescent="0.25">
      <c r="A225" s="290"/>
      <c r="B225" s="275"/>
      <c r="C225" s="272"/>
      <c r="D225" s="275"/>
      <c r="E225" s="281"/>
      <c r="F225" s="275"/>
      <c r="G225" s="284"/>
      <c r="H225" s="197"/>
      <c r="I225" s="295"/>
      <c r="J225" s="197"/>
      <c r="K225" s="195"/>
      <c r="L225" s="195"/>
      <c r="M225" s="197"/>
      <c r="N225" s="184"/>
      <c r="O225" s="184"/>
      <c r="P225" s="235"/>
      <c r="Q225" s="195"/>
      <c r="R225" s="257"/>
      <c r="S225" s="30" t="s">
        <v>280</v>
      </c>
      <c r="T225" s="76"/>
      <c r="U225" s="77"/>
      <c r="V225" s="77"/>
      <c r="W225" s="77"/>
      <c r="X225" s="77"/>
      <c r="Y225" s="77"/>
      <c r="Z225" s="31" t="str">
        <f t="shared" si="15"/>
        <v/>
      </c>
      <c r="AA225" s="81">
        <f t="shared" si="13"/>
        <v>0</v>
      </c>
      <c r="AB225" s="81">
        <f t="shared" si="14"/>
        <v>0</v>
      </c>
      <c r="AC225" s="338"/>
      <c r="AD225" s="238"/>
      <c r="AE225" s="238"/>
      <c r="AF225" s="184"/>
      <c r="AG225" s="184"/>
      <c r="AH225" s="200"/>
      <c r="AI225" s="200"/>
      <c r="AJ225" s="216"/>
      <c r="AK225" s="216"/>
      <c r="AL225" s="216"/>
      <c r="AM225" s="252"/>
      <c r="AN225" s="252"/>
      <c r="AO225" s="252"/>
      <c r="AP225" s="252"/>
      <c r="AQ225" s="265"/>
      <c r="AR225" s="209"/>
    </row>
    <row r="226" spans="1:44" s="75" customFormat="1" ht="17.100000000000001" customHeight="1" x14ac:dyDescent="0.25">
      <c r="A226" s="290"/>
      <c r="B226" s="275"/>
      <c r="C226" s="272"/>
      <c r="D226" s="275"/>
      <c r="E226" s="281"/>
      <c r="F226" s="275"/>
      <c r="G226" s="284"/>
      <c r="H226" s="197"/>
      <c r="I226" s="295"/>
      <c r="J226" s="197"/>
      <c r="K226" s="195"/>
      <c r="L226" s="195"/>
      <c r="M226" s="197"/>
      <c r="N226" s="184"/>
      <c r="O226" s="184"/>
      <c r="P226" s="235"/>
      <c r="Q226" s="195"/>
      <c r="R226" s="257"/>
      <c r="S226" s="30" t="s">
        <v>281</v>
      </c>
      <c r="T226" s="76"/>
      <c r="U226" s="77"/>
      <c r="V226" s="77"/>
      <c r="W226" s="77"/>
      <c r="X226" s="77"/>
      <c r="Y226" s="77"/>
      <c r="Z226" s="31" t="str">
        <f t="shared" si="15"/>
        <v/>
      </c>
      <c r="AA226" s="81">
        <f t="shared" si="13"/>
        <v>0</v>
      </c>
      <c r="AB226" s="81">
        <f t="shared" si="14"/>
        <v>0</v>
      </c>
      <c r="AC226" s="338"/>
      <c r="AD226" s="238"/>
      <c r="AE226" s="238"/>
      <c r="AF226" s="184"/>
      <c r="AG226" s="184"/>
      <c r="AH226" s="200"/>
      <c r="AI226" s="200"/>
      <c r="AJ226" s="216"/>
      <c r="AK226" s="216"/>
      <c r="AL226" s="216"/>
      <c r="AM226" s="252"/>
      <c r="AN226" s="252"/>
      <c r="AO226" s="252"/>
      <c r="AP226" s="252"/>
      <c r="AQ226" s="265"/>
      <c r="AR226" s="209"/>
    </row>
    <row r="227" spans="1:44" s="75" customFormat="1" ht="17.100000000000001" customHeight="1" x14ac:dyDescent="0.25">
      <c r="A227" s="291"/>
      <c r="B227" s="276"/>
      <c r="C227" s="273"/>
      <c r="D227" s="276"/>
      <c r="E227" s="282"/>
      <c r="F227" s="276"/>
      <c r="G227" s="285"/>
      <c r="H227" s="198"/>
      <c r="I227" s="296"/>
      <c r="J227" s="197"/>
      <c r="K227" s="233"/>
      <c r="L227" s="233"/>
      <c r="M227" s="198"/>
      <c r="N227" s="185"/>
      <c r="O227" s="185"/>
      <c r="P227" s="236"/>
      <c r="Q227" s="233"/>
      <c r="R227" s="299"/>
      <c r="S227" s="32" t="s">
        <v>282</v>
      </c>
      <c r="T227" s="78"/>
      <c r="U227" s="79"/>
      <c r="V227" s="79"/>
      <c r="W227" s="79"/>
      <c r="X227" s="79"/>
      <c r="Y227" s="79"/>
      <c r="Z227" s="33" t="str">
        <f t="shared" si="15"/>
        <v/>
      </c>
      <c r="AA227" s="82">
        <f t="shared" si="13"/>
        <v>0</v>
      </c>
      <c r="AB227" s="82">
        <f t="shared" si="14"/>
        <v>0</v>
      </c>
      <c r="AC227" s="339"/>
      <c r="AD227" s="239"/>
      <c r="AE227" s="239"/>
      <c r="AF227" s="185"/>
      <c r="AG227" s="185"/>
      <c r="AH227" s="201"/>
      <c r="AI227" s="201"/>
      <c r="AJ227" s="217"/>
      <c r="AK227" s="217"/>
      <c r="AL227" s="217"/>
      <c r="AM227" s="253"/>
      <c r="AN227" s="253"/>
      <c r="AO227" s="253"/>
      <c r="AP227" s="253"/>
      <c r="AQ227" s="266"/>
      <c r="AR227" s="210"/>
    </row>
    <row r="228" spans="1:44" s="75" customFormat="1" ht="55.5" customHeight="1" x14ac:dyDescent="0.25">
      <c r="A228" s="277" t="str">
        <f>IF(E228&lt;&gt;"",'Información General'!$D$15&amp;"_"&amp;+$A$1+9,"")</f>
        <v>2025_9</v>
      </c>
      <c r="B228" s="286" t="s">
        <v>2215</v>
      </c>
      <c r="C228" s="221" t="s">
        <v>617</v>
      </c>
      <c r="D228" s="221" t="s">
        <v>2216</v>
      </c>
      <c r="E228" s="218" t="s">
        <v>2326</v>
      </c>
      <c r="F228" s="221" t="s">
        <v>61</v>
      </c>
      <c r="G228" s="224" t="s">
        <v>7</v>
      </c>
      <c r="H228" s="242"/>
      <c r="I228" s="245">
        <v>9.1</v>
      </c>
      <c r="J228" s="227" t="s">
        <v>2332</v>
      </c>
      <c r="K228" s="232" t="s">
        <v>99</v>
      </c>
      <c r="L228" s="232" t="s">
        <v>9</v>
      </c>
      <c r="M228" s="227" t="s">
        <v>2333</v>
      </c>
      <c r="N228" s="189">
        <v>4</v>
      </c>
      <c r="O228" s="189">
        <v>2</v>
      </c>
      <c r="P228" s="192" t="str">
        <f>IF(AND(N228&lt;&gt;"",O228&lt;&gt;""),IF(AND(N228&gt;5,O228&gt;5),"I",IF(AND(N228&lt;=5,O228&gt;5),"II",IF(AND(N228&gt;5,O228&lt;=5),"IV",IF(AND(N228&lt;=5,O228&lt;=5),"III")))),"")</f>
        <v>III</v>
      </c>
      <c r="Q228" s="232" t="s">
        <v>11</v>
      </c>
      <c r="R228" s="310">
        <f>IF(Q228="SI",1,IF(Q228="NO",3,0))</f>
        <v>1</v>
      </c>
      <c r="S228" s="28" t="s">
        <v>283</v>
      </c>
      <c r="T228" s="73" t="s">
        <v>2218</v>
      </c>
      <c r="U228" s="74" t="s">
        <v>8</v>
      </c>
      <c r="V228" s="74" t="s">
        <v>11</v>
      </c>
      <c r="W228" s="74" t="s">
        <v>11</v>
      </c>
      <c r="X228" s="74" t="s">
        <v>11</v>
      </c>
      <c r="Y228" s="74" t="s">
        <v>11</v>
      </c>
      <c r="Z228" s="29" t="str">
        <f t="shared" si="15"/>
        <v>Suficiente</v>
      </c>
      <c r="AA228" s="80">
        <f>IF(Z228="Suficiente",1,0)</f>
        <v>1</v>
      </c>
      <c r="AB228" s="80">
        <f>IF(Z228="Deficiente",1,0)</f>
        <v>0</v>
      </c>
      <c r="AC228" s="307" t="str">
        <f>IF(SUM(R228:R252)&gt;=1,IF((SUM(R228:R252)/COUNTA(Q228:Q252))=1,IF(SUM(AA228:AA252)&gt;=1,IF(SUM(AA228:AA252)/(SUM(AA228:AA252)+SUM(AB228:AB252))=100%,"SI","NO"),"NO"),"NO"),"")</f>
        <v>NO</v>
      </c>
      <c r="AD228" s="241" t="str">
        <f>IF($N228=1,"b","")</f>
        <v/>
      </c>
      <c r="AE228" s="241" t="str">
        <f>IF($O228=1,"b","")</f>
        <v/>
      </c>
      <c r="AF228" s="189">
        <v>4</v>
      </c>
      <c r="AG228" s="189">
        <v>2</v>
      </c>
      <c r="AH228" s="202">
        <f>IF(OR($AD228="b",$AE228="b"),2,0)</f>
        <v>0</v>
      </c>
      <c r="AI228" s="202">
        <f>IF(AND($N228=1,$AF228=1,$O228=1,$AG228=1),1,0)</f>
        <v>0</v>
      </c>
      <c r="AJ228" s="186">
        <f>IF(AF228&lt;&gt;"",IF(AI228=1,1,IF(OR($AF228&gt;$N228,AND($AC228="SI",$AF228=$N228),AND($AC228="NO",$AF228&lt;&gt;$N228)),0,1)),0)</f>
        <v>1</v>
      </c>
      <c r="AK228" s="186">
        <f>IF(AG228&lt;&gt;"",IF(AI228=1,1,IF(OR(AG228&gt;O228,AND(AC228="SI",AG228=O228),AND(AC228="NO",AG228&lt;&gt;O228)),0,1)),0)</f>
        <v>1</v>
      </c>
      <c r="AL228" s="186">
        <f>IF(AC228&lt;&gt;"",(+AI228+AJ228+AK228),0)</f>
        <v>2</v>
      </c>
      <c r="AM228" s="251" t="str">
        <f>IF($AL228&gt;=2,IF(AND($AF228="",$AG228=""),"",IF(AND($AF228&gt;5,$AG228&gt;5),"I","")),"")</f>
        <v/>
      </c>
      <c r="AN228" s="251" t="str">
        <f>IF($AL228&gt;=2,IF(AND($AF228="",$AG228=""),"",IF(AND($AF228&lt;6,$AG228&gt;5),"II","")),"")</f>
        <v/>
      </c>
      <c r="AO228" s="251" t="str">
        <f>IF($AL228&gt;=2,IF(AND($AF228="",$AG228=""),"",IF(AND($AF228&lt;6,$AG228&lt;6),"III","")),"")</f>
        <v>III</v>
      </c>
      <c r="AP228" s="251" t="str">
        <f>IF($AL228&gt;=2,IF(AND($AF228="",$AG228=""),"",IF(AND($AF228&gt;5,$AG228&lt;6),"IV","")),"")</f>
        <v/>
      </c>
      <c r="AQ228" s="261" t="s">
        <v>590</v>
      </c>
      <c r="AR228" s="254" t="s">
        <v>2220</v>
      </c>
    </row>
    <row r="229" spans="1:44" s="75" customFormat="1" ht="41.25" customHeight="1" x14ac:dyDescent="0.25">
      <c r="A229" s="278"/>
      <c r="B229" s="287"/>
      <c r="C229" s="222"/>
      <c r="D229" s="222"/>
      <c r="E229" s="219"/>
      <c r="F229" s="222"/>
      <c r="G229" s="225"/>
      <c r="H229" s="197"/>
      <c r="I229" s="243"/>
      <c r="J229" s="182"/>
      <c r="K229" s="180"/>
      <c r="L229" s="180"/>
      <c r="M229" s="182"/>
      <c r="N229" s="190"/>
      <c r="O229" s="190"/>
      <c r="P229" s="193"/>
      <c r="Q229" s="180"/>
      <c r="R229" s="257"/>
      <c r="S229" s="30" t="s">
        <v>284</v>
      </c>
      <c r="T229" s="73" t="s">
        <v>2219</v>
      </c>
      <c r="U229" s="77" t="s">
        <v>10</v>
      </c>
      <c r="V229" s="77" t="s">
        <v>11</v>
      </c>
      <c r="W229" s="77" t="s">
        <v>49</v>
      </c>
      <c r="X229" s="77" t="s">
        <v>11</v>
      </c>
      <c r="Y229" s="77" t="s">
        <v>11</v>
      </c>
      <c r="Z229" s="31" t="str">
        <f t="shared" si="15"/>
        <v>Deficiente</v>
      </c>
      <c r="AA229" s="81">
        <f t="shared" ref="AA229:AA292" si="16">IF(Z229="Suficiente",1,0)</f>
        <v>0</v>
      </c>
      <c r="AB229" s="81">
        <f t="shared" ref="AB229:AB252" si="17">IF(Z229="Deficiente",1,0)</f>
        <v>1</v>
      </c>
      <c r="AC229" s="308"/>
      <c r="AD229" s="238"/>
      <c r="AE229" s="238"/>
      <c r="AF229" s="190"/>
      <c r="AG229" s="190"/>
      <c r="AH229" s="200"/>
      <c r="AI229" s="200"/>
      <c r="AJ229" s="187"/>
      <c r="AK229" s="187"/>
      <c r="AL229" s="187"/>
      <c r="AM229" s="252"/>
      <c r="AN229" s="252"/>
      <c r="AO229" s="252"/>
      <c r="AP229" s="252"/>
      <c r="AQ229" s="262"/>
      <c r="AR229" s="209"/>
    </row>
    <row r="230" spans="1:44" s="75" customFormat="1" ht="17.100000000000001" customHeight="1" x14ac:dyDescent="0.25">
      <c r="A230" s="278"/>
      <c r="B230" s="287"/>
      <c r="C230" s="222"/>
      <c r="D230" s="222"/>
      <c r="E230" s="219"/>
      <c r="F230" s="222"/>
      <c r="G230" s="225"/>
      <c r="H230" s="197"/>
      <c r="I230" s="243"/>
      <c r="J230" s="182"/>
      <c r="K230" s="180"/>
      <c r="L230" s="180"/>
      <c r="M230" s="182"/>
      <c r="N230" s="190"/>
      <c r="O230" s="190"/>
      <c r="P230" s="193"/>
      <c r="Q230" s="180"/>
      <c r="R230" s="257"/>
      <c r="S230" s="30" t="s">
        <v>285</v>
      </c>
      <c r="T230" s="76"/>
      <c r="U230" s="77"/>
      <c r="V230" s="77"/>
      <c r="W230" s="77"/>
      <c r="X230" s="77"/>
      <c r="Y230" s="77"/>
      <c r="Z230" s="31" t="str">
        <f t="shared" si="15"/>
        <v/>
      </c>
      <c r="AA230" s="81">
        <f t="shared" si="16"/>
        <v>0</v>
      </c>
      <c r="AB230" s="81">
        <f t="shared" si="17"/>
        <v>0</v>
      </c>
      <c r="AC230" s="308"/>
      <c r="AD230" s="238"/>
      <c r="AE230" s="238"/>
      <c r="AF230" s="190"/>
      <c r="AG230" s="190"/>
      <c r="AH230" s="200"/>
      <c r="AI230" s="200"/>
      <c r="AJ230" s="187"/>
      <c r="AK230" s="187"/>
      <c r="AL230" s="187"/>
      <c r="AM230" s="252"/>
      <c r="AN230" s="252"/>
      <c r="AO230" s="252"/>
      <c r="AP230" s="252"/>
      <c r="AQ230" s="262"/>
      <c r="AR230" s="209"/>
    </row>
    <row r="231" spans="1:44" s="75" customFormat="1" ht="17.100000000000001" customHeight="1" x14ac:dyDescent="0.25">
      <c r="A231" s="278"/>
      <c r="B231" s="287"/>
      <c r="C231" s="222"/>
      <c r="D231" s="222"/>
      <c r="E231" s="219"/>
      <c r="F231" s="222"/>
      <c r="G231" s="225"/>
      <c r="H231" s="197"/>
      <c r="I231" s="243"/>
      <c r="J231" s="182"/>
      <c r="K231" s="180"/>
      <c r="L231" s="180"/>
      <c r="M231" s="182"/>
      <c r="N231" s="190"/>
      <c r="O231" s="190"/>
      <c r="P231" s="193"/>
      <c r="Q231" s="180"/>
      <c r="R231" s="257"/>
      <c r="S231" s="30" t="s">
        <v>286</v>
      </c>
      <c r="T231" s="76"/>
      <c r="U231" s="77"/>
      <c r="V231" s="77"/>
      <c r="W231" s="77"/>
      <c r="X231" s="77"/>
      <c r="Y231" s="77"/>
      <c r="Z231" s="31" t="str">
        <f t="shared" si="15"/>
        <v/>
      </c>
      <c r="AA231" s="81">
        <f t="shared" si="16"/>
        <v>0</v>
      </c>
      <c r="AB231" s="81">
        <f t="shared" si="17"/>
        <v>0</v>
      </c>
      <c r="AC231" s="308"/>
      <c r="AD231" s="238"/>
      <c r="AE231" s="238"/>
      <c r="AF231" s="190"/>
      <c r="AG231" s="190"/>
      <c r="AH231" s="200"/>
      <c r="AI231" s="200"/>
      <c r="AJ231" s="187"/>
      <c r="AK231" s="187"/>
      <c r="AL231" s="187"/>
      <c r="AM231" s="252"/>
      <c r="AN231" s="252"/>
      <c r="AO231" s="252"/>
      <c r="AP231" s="252"/>
      <c r="AQ231" s="262"/>
      <c r="AR231" s="209"/>
    </row>
    <row r="232" spans="1:44" s="75" customFormat="1" ht="17.100000000000001" customHeight="1" x14ac:dyDescent="0.25">
      <c r="A232" s="278"/>
      <c r="B232" s="287"/>
      <c r="C232" s="222"/>
      <c r="D232" s="222"/>
      <c r="E232" s="219"/>
      <c r="F232" s="222"/>
      <c r="G232" s="225"/>
      <c r="H232" s="197"/>
      <c r="I232" s="243"/>
      <c r="J232" s="182"/>
      <c r="K232" s="180"/>
      <c r="L232" s="180"/>
      <c r="M232" s="182"/>
      <c r="N232" s="190"/>
      <c r="O232" s="190"/>
      <c r="P232" s="193"/>
      <c r="Q232" s="180"/>
      <c r="R232" s="257"/>
      <c r="S232" s="30" t="s">
        <v>287</v>
      </c>
      <c r="T232" s="76"/>
      <c r="U232" s="77"/>
      <c r="V232" s="77"/>
      <c r="W232" s="77"/>
      <c r="X232" s="77"/>
      <c r="Y232" s="77"/>
      <c r="Z232" s="31" t="str">
        <f t="shared" si="15"/>
        <v/>
      </c>
      <c r="AA232" s="81">
        <f t="shared" si="16"/>
        <v>0</v>
      </c>
      <c r="AB232" s="81">
        <f t="shared" si="17"/>
        <v>0</v>
      </c>
      <c r="AC232" s="308"/>
      <c r="AD232" s="238"/>
      <c r="AE232" s="238"/>
      <c r="AF232" s="190"/>
      <c r="AG232" s="190"/>
      <c r="AH232" s="200"/>
      <c r="AI232" s="200"/>
      <c r="AJ232" s="187"/>
      <c r="AK232" s="187"/>
      <c r="AL232" s="187"/>
      <c r="AM232" s="252"/>
      <c r="AN232" s="252"/>
      <c r="AO232" s="252"/>
      <c r="AP232" s="252"/>
      <c r="AQ232" s="262"/>
      <c r="AR232" s="209"/>
    </row>
    <row r="233" spans="1:44" s="75" customFormat="1" ht="17.100000000000001" customHeight="1" x14ac:dyDescent="0.25">
      <c r="A233" s="278"/>
      <c r="B233" s="287"/>
      <c r="C233" s="222"/>
      <c r="D233" s="222"/>
      <c r="E233" s="219"/>
      <c r="F233" s="222"/>
      <c r="G233" s="225"/>
      <c r="H233" s="197"/>
      <c r="I233" s="243">
        <v>9.1999999999999993</v>
      </c>
      <c r="J233" s="182" t="s">
        <v>2217</v>
      </c>
      <c r="K233" s="180" t="s">
        <v>99</v>
      </c>
      <c r="L233" s="180" t="s">
        <v>106</v>
      </c>
      <c r="M233" s="182"/>
      <c r="N233" s="190"/>
      <c r="O233" s="190"/>
      <c r="P233" s="193"/>
      <c r="Q233" s="180"/>
      <c r="R233" s="256">
        <f>IF(Q233="SI",1,IF(Q233="NO",3,0))</f>
        <v>0</v>
      </c>
      <c r="S233" s="30" t="s">
        <v>288</v>
      </c>
      <c r="T233" s="76"/>
      <c r="U233" s="77"/>
      <c r="V233" s="77"/>
      <c r="W233" s="77"/>
      <c r="X233" s="77"/>
      <c r="Y233" s="77"/>
      <c r="Z233" s="31" t="str">
        <f t="shared" si="15"/>
        <v/>
      </c>
      <c r="AA233" s="81">
        <f t="shared" si="16"/>
        <v>0</v>
      </c>
      <c r="AB233" s="81">
        <f t="shared" si="17"/>
        <v>0</v>
      </c>
      <c r="AC233" s="308"/>
      <c r="AD233" s="238"/>
      <c r="AE233" s="238"/>
      <c r="AF233" s="190"/>
      <c r="AG233" s="190"/>
      <c r="AH233" s="200"/>
      <c r="AI233" s="200"/>
      <c r="AJ233" s="187"/>
      <c r="AK233" s="187"/>
      <c r="AL233" s="187"/>
      <c r="AM233" s="252"/>
      <c r="AN233" s="252"/>
      <c r="AO233" s="252"/>
      <c r="AP233" s="252"/>
      <c r="AQ233" s="262"/>
      <c r="AR233" s="254" t="s">
        <v>2221</v>
      </c>
    </row>
    <row r="234" spans="1:44" s="75" customFormat="1" ht="17.100000000000001" customHeight="1" x14ac:dyDescent="0.25">
      <c r="A234" s="278"/>
      <c r="B234" s="287"/>
      <c r="C234" s="222"/>
      <c r="D234" s="222"/>
      <c r="E234" s="219"/>
      <c r="F234" s="222"/>
      <c r="G234" s="225"/>
      <c r="H234" s="197"/>
      <c r="I234" s="243"/>
      <c r="J234" s="182"/>
      <c r="K234" s="180"/>
      <c r="L234" s="180"/>
      <c r="M234" s="182"/>
      <c r="N234" s="190"/>
      <c r="O234" s="190"/>
      <c r="P234" s="193"/>
      <c r="Q234" s="180"/>
      <c r="R234" s="257"/>
      <c r="S234" s="30" t="s">
        <v>289</v>
      </c>
      <c r="T234" s="76"/>
      <c r="U234" s="77"/>
      <c r="V234" s="77"/>
      <c r="W234" s="77"/>
      <c r="X234" s="77"/>
      <c r="Y234" s="77"/>
      <c r="Z234" s="31" t="str">
        <f t="shared" si="15"/>
        <v/>
      </c>
      <c r="AA234" s="81">
        <f t="shared" si="16"/>
        <v>0</v>
      </c>
      <c r="AB234" s="81">
        <f t="shared" si="17"/>
        <v>0</v>
      </c>
      <c r="AC234" s="308"/>
      <c r="AD234" s="238"/>
      <c r="AE234" s="238"/>
      <c r="AF234" s="190"/>
      <c r="AG234" s="190"/>
      <c r="AH234" s="200"/>
      <c r="AI234" s="200"/>
      <c r="AJ234" s="187"/>
      <c r="AK234" s="187"/>
      <c r="AL234" s="187"/>
      <c r="AM234" s="252"/>
      <c r="AN234" s="252"/>
      <c r="AO234" s="252"/>
      <c r="AP234" s="252"/>
      <c r="AQ234" s="262"/>
      <c r="AR234" s="209"/>
    </row>
    <row r="235" spans="1:44" s="75" customFormat="1" ht="17.100000000000001" customHeight="1" x14ac:dyDescent="0.25">
      <c r="A235" s="278"/>
      <c r="B235" s="287"/>
      <c r="C235" s="222"/>
      <c r="D235" s="222"/>
      <c r="E235" s="219"/>
      <c r="F235" s="222"/>
      <c r="G235" s="225"/>
      <c r="H235" s="197"/>
      <c r="I235" s="243"/>
      <c r="J235" s="182"/>
      <c r="K235" s="180"/>
      <c r="L235" s="180"/>
      <c r="M235" s="182"/>
      <c r="N235" s="190"/>
      <c r="O235" s="190"/>
      <c r="P235" s="193"/>
      <c r="Q235" s="180"/>
      <c r="R235" s="257"/>
      <c r="S235" s="30" t="s">
        <v>290</v>
      </c>
      <c r="T235" s="76"/>
      <c r="U235" s="77"/>
      <c r="V235" s="77"/>
      <c r="W235" s="77"/>
      <c r="X235" s="77"/>
      <c r="Y235" s="77"/>
      <c r="Z235" s="31" t="str">
        <f t="shared" si="15"/>
        <v/>
      </c>
      <c r="AA235" s="81">
        <f t="shared" si="16"/>
        <v>0</v>
      </c>
      <c r="AB235" s="81">
        <f t="shared" si="17"/>
        <v>0</v>
      </c>
      <c r="AC235" s="308"/>
      <c r="AD235" s="238"/>
      <c r="AE235" s="238"/>
      <c r="AF235" s="190"/>
      <c r="AG235" s="190"/>
      <c r="AH235" s="200"/>
      <c r="AI235" s="200"/>
      <c r="AJ235" s="187"/>
      <c r="AK235" s="187"/>
      <c r="AL235" s="187"/>
      <c r="AM235" s="252"/>
      <c r="AN235" s="252"/>
      <c r="AO235" s="252"/>
      <c r="AP235" s="252"/>
      <c r="AQ235" s="262"/>
      <c r="AR235" s="209"/>
    </row>
    <row r="236" spans="1:44" s="75" customFormat="1" ht="17.100000000000001" customHeight="1" x14ac:dyDescent="0.25">
      <c r="A236" s="278"/>
      <c r="B236" s="287"/>
      <c r="C236" s="222"/>
      <c r="D236" s="222"/>
      <c r="E236" s="219"/>
      <c r="F236" s="222"/>
      <c r="G236" s="225"/>
      <c r="H236" s="197"/>
      <c r="I236" s="243"/>
      <c r="J236" s="182"/>
      <c r="K236" s="180"/>
      <c r="L236" s="180"/>
      <c r="M236" s="182"/>
      <c r="N236" s="190"/>
      <c r="O236" s="190"/>
      <c r="P236" s="193"/>
      <c r="Q236" s="180"/>
      <c r="R236" s="257"/>
      <c r="S236" s="30" t="s">
        <v>291</v>
      </c>
      <c r="T236" s="76"/>
      <c r="U236" s="77"/>
      <c r="V236" s="77"/>
      <c r="W236" s="77"/>
      <c r="X236" s="77"/>
      <c r="Y236" s="77"/>
      <c r="Z236" s="31" t="str">
        <f t="shared" si="15"/>
        <v/>
      </c>
      <c r="AA236" s="81">
        <f t="shared" si="16"/>
        <v>0</v>
      </c>
      <c r="AB236" s="81">
        <f t="shared" si="17"/>
        <v>0</v>
      </c>
      <c r="AC236" s="308"/>
      <c r="AD236" s="238"/>
      <c r="AE236" s="238"/>
      <c r="AF236" s="190"/>
      <c r="AG236" s="190"/>
      <c r="AH236" s="200"/>
      <c r="AI236" s="200"/>
      <c r="AJ236" s="187"/>
      <c r="AK236" s="187"/>
      <c r="AL236" s="187"/>
      <c r="AM236" s="252"/>
      <c r="AN236" s="252"/>
      <c r="AO236" s="252"/>
      <c r="AP236" s="252"/>
      <c r="AQ236" s="262"/>
      <c r="AR236" s="209"/>
    </row>
    <row r="237" spans="1:44" s="75" customFormat="1" ht="17.100000000000001" customHeight="1" x14ac:dyDescent="0.25">
      <c r="A237" s="278"/>
      <c r="B237" s="287"/>
      <c r="C237" s="222"/>
      <c r="D237" s="222"/>
      <c r="E237" s="219"/>
      <c r="F237" s="222"/>
      <c r="G237" s="225"/>
      <c r="H237" s="197"/>
      <c r="I237" s="243"/>
      <c r="J237" s="182"/>
      <c r="K237" s="180"/>
      <c r="L237" s="180"/>
      <c r="M237" s="182"/>
      <c r="N237" s="190"/>
      <c r="O237" s="190"/>
      <c r="P237" s="193"/>
      <c r="Q237" s="180"/>
      <c r="R237" s="257"/>
      <c r="S237" s="30" t="s">
        <v>292</v>
      </c>
      <c r="T237" s="76"/>
      <c r="U237" s="77"/>
      <c r="V237" s="77"/>
      <c r="W237" s="77"/>
      <c r="X237" s="77"/>
      <c r="Y237" s="77"/>
      <c r="Z237" s="31" t="str">
        <f t="shared" si="15"/>
        <v/>
      </c>
      <c r="AA237" s="81">
        <f t="shared" si="16"/>
        <v>0</v>
      </c>
      <c r="AB237" s="81">
        <f t="shared" si="17"/>
        <v>0</v>
      </c>
      <c r="AC237" s="308"/>
      <c r="AD237" s="238"/>
      <c r="AE237" s="238"/>
      <c r="AF237" s="190"/>
      <c r="AG237" s="190"/>
      <c r="AH237" s="200"/>
      <c r="AI237" s="200"/>
      <c r="AJ237" s="187"/>
      <c r="AK237" s="187"/>
      <c r="AL237" s="187"/>
      <c r="AM237" s="252"/>
      <c r="AN237" s="252"/>
      <c r="AO237" s="252"/>
      <c r="AP237" s="252"/>
      <c r="AQ237" s="262"/>
      <c r="AR237" s="209"/>
    </row>
    <row r="238" spans="1:44" s="75" customFormat="1" ht="17.100000000000001" customHeight="1" x14ac:dyDescent="0.25">
      <c r="A238" s="278"/>
      <c r="B238" s="287"/>
      <c r="C238" s="222"/>
      <c r="D238" s="222"/>
      <c r="E238" s="219"/>
      <c r="F238" s="222"/>
      <c r="G238" s="225"/>
      <c r="H238" s="197"/>
      <c r="I238" s="243">
        <v>9.3000000000000007</v>
      </c>
      <c r="J238" s="182"/>
      <c r="K238" s="180"/>
      <c r="L238" s="180"/>
      <c r="M238" s="182"/>
      <c r="N238" s="190"/>
      <c r="O238" s="190"/>
      <c r="P238" s="193"/>
      <c r="Q238" s="180"/>
      <c r="R238" s="256">
        <f>IF(Q238="SI",1,IF(Q238="NO",3,0))</f>
        <v>0</v>
      </c>
      <c r="S238" s="30" t="s">
        <v>293</v>
      </c>
      <c r="T238" s="76"/>
      <c r="U238" s="77"/>
      <c r="V238" s="77"/>
      <c r="W238" s="77"/>
      <c r="X238" s="77"/>
      <c r="Y238" s="77"/>
      <c r="Z238" s="31" t="str">
        <f t="shared" si="15"/>
        <v/>
      </c>
      <c r="AA238" s="81">
        <f t="shared" si="16"/>
        <v>0</v>
      </c>
      <c r="AB238" s="81">
        <f t="shared" si="17"/>
        <v>0</v>
      </c>
      <c r="AC238" s="308"/>
      <c r="AD238" s="238"/>
      <c r="AE238" s="238"/>
      <c r="AF238" s="190"/>
      <c r="AG238" s="190"/>
      <c r="AH238" s="200"/>
      <c r="AI238" s="200"/>
      <c r="AJ238" s="187"/>
      <c r="AK238" s="187"/>
      <c r="AL238" s="187"/>
      <c r="AM238" s="252"/>
      <c r="AN238" s="252"/>
      <c r="AO238" s="252"/>
      <c r="AP238" s="252"/>
      <c r="AQ238" s="262"/>
      <c r="AR238" s="255"/>
    </row>
    <row r="239" spans="1:44" s="75" customFormat="1" ht="17.100000000000001" customHeight="1" x14ac:dyDescent="0.25">
      <c r="A239" s="278"/>
      <c r="B239" s="287"/>
      <c r="C239" s="222"/>
      <c r="D239" s="222"/>
      <c r="E239" s="219"/>
      <c r="F239" s="222"/>
      <c r="G239" s="225"/>
      <c r="H239" s="197"/>
      <c r="I239" s="243"/>
      <c r="J239" s="182"/>
      <c r="K239" s="180"/>
      <c r="L239" s="180"/>
      <c r="M239" s="182"/>
      <c r="N239" s="190"/>
      <c r="O239" s="190"/>
      <c r="P239" s="193"/>
      <c r="Q239" s="180"/>
      <c r="R239" s="257"/>
      <c r="S239" s="30" t="s">
        <v>294</v>
      </c>
      <c r="T239" s="76"/>
      <c r="U239" s="77"/>
      <c r="V239" s="77"/>
      <c r="W239" s="77"/>
      <c r="X239" s="77"/>
      <c r="Y239" s="77"/>
      <c r="Z239" s="31" t="str">
        <f t="shared" si="15"/>
        <v/>
      </c>
      <c r="AA239" s="81">
        <f t="shared" si="16"/>
        <v>0</v>
      </c>
      <c r="AB239" s="81">
        <f t="shared" si="17"/>
        <v>0</v>
      </c>
      <c r="AC239" s="308"/>
      <c r="AD239" s="238"/>
      <c r="AE239" s="238"/>
      <c r="AF239" s="190"/>
      <c r="AG239" s="190"/>
      <c r="AH239" s="200"/>
      <c r="AI239" s="200"/>
      <c r="AJ239" s="187"/>
      <c r="AK239" s="187"/>
      <c r="AL239" s="187"/>
      <c r="AM239" s="252"/>
      <c r="AN239" s="252"/>
      <c r="AO239" s="252"/>
      <c r="AP239" s="252"/>
      <c r="AQ239" s="262"/>
      <c r="AR239" s="209"/>
    </row>
    <row r="240" spans="1:44" s="75" customFormat="1" ht="17.100000000000001" customHeight="1" x14ac:dyDescent="0.25">
      <c r="A240" s="278"/>
      <c r="B240" s="287"/>
      <c r="C240" s="222"/>
      <c r="D240" s="222"/>
      <c r="E240" s="219"/>
      <c r="F240" s="222"/>
      <c r="G240" s="225"/>
      <c r="H240" s="197"/>
      <c r="I240" s="243"/>
      <c r="J240" s="182"/>
      <c r="K240" s="180"/>
      <c r="L240" s="180"/>
      <c r="M240" s="182"/>
      <c r="N240" s="190"/>
      <c r="O240" s="190"/>
      <c r="P240" s="193"/>
      <c r="Q240" s="180"/>
      <c r="R240" s="257"/>
      <c r="S240" s="30" t="s">
        <v>295</v>
      </c>
      <c r="T240" s="76"/>
      <c r="U240" s="77"/>
      <c r="V240" s="77"/>
      <c r="W240" s="77"/>
      <c r="X240" s="77"/>
      <c r="Y240" s="77"/>
      <c r="Z240" s="31" t="str">
        <f t="shared" si="15"/>
        <v/>
      </c>
      <c r="AA240" s="81">
        <f t="shared" si="16"/>
        <v>0</v>
      </c>
      <c r="AB240" s="81">
        <f t="shared" si="17"/>
        <v>0</v>
      </c>
      <c r="AC240" s="308"/>
      <c r="AD240" s="238"/>
      <c r="AE240" s="238"/>
      <c r="AF240" s="190"/>
      <c r="AG240" s="190"/>
      <c r="AH240" s="200"/>
      <c r="AI240" s="200"/>
      <c r="AJ240" s="187"/>
      <c r="AK240" s="187"/>
      <c r="AL240" s="187"/>
      <c r="AM240" s="252"/>
      <c r="AN240" s="252"/>
      <c r="AO240" s="252"/>
      <c r="AP240" s="252"/>
      <c r="AQ240" s="262"/>
      <c r="AR240" s="209"/>
    </row>
    <row r="241" spans="1:44" s="75" customFormat="1" ht="17.100000000000001" customHeight="1" x14ac:dyDescent="0.25">
      <c r="A241" s="278"/>
      <c r="B241" s="287"/>
      <c r="C241" s="222"/>
      <c r="D241" s="222"/>
      <c r="E241" s="219"/>
      <c r="F241" s="222"/>
      <c r="G241" s="225"/>
      <c r="H241" s="197"/>
      <c r="I241" s="243"/>
      <c r="J241" s="182"/>
      <c r="K241" s="180"/>
      <c r="L241" s="180"/>
      <c r="M241" s="182"/>
      <c r="N241" s="190"/>
      <c r="O241" s="190"/>
      <c r="P241" s="193"/>
      <c r="Q241" s="180"/>
      <c r="R241" s="257"/>
      <c r="S241" s="30" t="s">
        <v>296</v>
      </c>
      <c r="T241" s="76"/>
      <c r="U241" s="77"/>
      <c r="V241" s="77"/>
      <c r="W241" s="77"/>
      <c r="X241" s="77"/>
      <c r="Y241" s="77"/>
      <c r="Z241" s="31" t="str">
        <f t="shared" si="15"/>
        <v/>
      </c>
      <c r="AA241" s="81">
        <f t="shared" si="16"/>
        <v>0</v>
      </c>
      <c r="AB241" s="81">
        <f t="shared" si="17"/>
        <v>0</v>
      </c>
      <c r="AC241" s="308"/>
      <c r="AD241" s="238"/>
      <c r="AE241" s="238"/>
      <c r="AF241" s="190"/>
      <c r="AG241" s="190"/>
      <c r="AH241" s="200"/>
      <c r="AI241" s="200"/>
      <c r="AJ241" s="187"/>
      <c r="AK241" s="187"/>
      <c r="AL241" s="187"/>
      <c r="AM241" s="252"/>
      <c r="AN241" s="252"/>
      <c r="AO241" s="252"/>
      <c r="AP241" s="252"/>
      <c r="AQ241" s="262"/>
      <c r="AR241" s="209"/>
    </row>
    <row r="242" spans="1:44" s="75" customFormat="1" ht="17.100000000000001" customHeight="1" x14ac:dyDescent="0.25">
      <c r="A242" s="278"/>
      <c r="B242" s="287"/>
      <c r="C242" s="222"/>
      <c r="D242" s="222"/>
      <c r="E242" s="219"/>
      <c r="F242" s="222"/>
      <c r="G242" s="225"/>
      <c r="H242" s="197"/>
      <c r="I242" s="243"/>
      <c r="J242" s="182"/>
      <c r="K242" s="180"/>
      <c r="L242" s="180"/>
      <c r="M242" s="182"/>
      <c r="N242" s="190"/>
      <c r="O242" s="190"/>
      <c r="P242" s="193"/>
      <c r="Q242" s="180"/>
      <c r="R242" s="257"/>
      <c r="S242" s="30" t="s">
        <v>297</v>
      </c>
      <c r="T242" s="76"/>
      <c r="U242" s="77"/>
      <c r="V242" s="77"/>
      <c r="W242" s="77"/>
      <c r="X242" s="77"/>
      <c r="Y242" s="77"/>
      <c r="Z242" s="31" t="str">
        <f t="shared" si="15"/>
        <v/>
      </c>
      <c r="AA242" s="81">
        <f t="shared" si="16"/>
        <v>0</v>
      </c>
      <c r="AB242" s="81">
        <f t="shared" si="17"/>
        <v>0</v>
      </c>
      <c r="AC242" s="308"/>
      <c r="AD242" s="238"/>
      <c r="AE242" s="238"/>
      <c r="AF242" s="190"/>
      <c r="AG242" s="190"/>
      <c r="AH242" s="200"/>
      <c r="AI242" s="200"/>
      <c r="AJ242" s="187"/>
      <c r="AK242" s="187"/>
      <c r="AL242" s="187"/>
      <c r="AM242" s="252"/>
      <c r="AN242" s="252"/>
      <c r="AO242" s="252"/>
      <c r="AP242" s="252"/>
      <c r="AQ242" s="262"/>
      <c r="AR242" s="209"/>
    </row>
    <row r="243" spans="1:44" s="75" customFormat="1" ht="17.100000000000001" customHeight="1" x14ac:dyDescent="0.25">
      <c r="A243" s="278"/>
      <c r="B243" s="287"/>
      <c r="C243" s="222"/>
      <c r="D243" s="222"/>
      <c r="E243" s="219"/>
      <c r="F243" s="222"/>
      <c r="G243" s="225"/>
      <c r="H243" s="197"/>
      <c r="I243" s="243">
        <v>9.4</v>
      </c>
      <c r="J243" s="182"/>
      <c r="K243" s="180"/>
      <c r="L243" s="180"/>
      <c r="M243" s="182"/>
      <c r="N243" s="190"/>
      <c r="O243" s="190"/>
      <c r="P243" s="193"/>
      <c r="Q243" s="180"/>
      <c r="R243" s="256">
        <f>IF(Q243="SI",1,IF(Q243="NO",3,0))</f>
        <v>0</v>
      </c>
      <c r="S243" s="30" t="s">
        <v>298</v>
      </c>
      <c r="T243" s="76"/>
      <c r="U243" s="77"/>
      <c r="V243" s="77"/>
      <c r="W243" s="77"/>
      <c r="X243" s="77"/>
      <c r="Y243" s="77"/>
      <c r="Z243" s="31" t="str">
        <f t="shared" si="15"/>
        <v/>
      </c>
      <c r="AA243" s="81">
        <f t="shared" si="16"/>
        <v>0</v>
      </c>
      <c r="AB243" s="81">
        <f t="shared" si="17"/>
        <v>0</v>
      </c>
      <c r="AC243" s="308"/>
      <c r="AD243" s="238"/>
      <c r="AE243" s="238"/>
      <c r="AF243" s="190"/>
      <c r="AG243" s="190"/>
      <c r="AH243" s="200"/>
      <c r="AI243" s="200"/>
      <c r="AJ243" s="187"/>
      <c r="AK243" s="187"/>
      <c r="AL243" s="187"/>
      <c r="AM243" s="252"/>
      <c r="AN243" s="252"/>
      <c r="AO243" s="252"/>
      <c r="AP243" s="252"/>
      <c r="AQ243" s="262"/>
      <c r="AR243" s="255"/>
    </row>
    <row r="244" spans="1:44" s="75" customFormat="1" ht="17.100000000000001" customHeight="1" x14ac:dyDescent="0.25">
      <c r="A244" s="278"/>
      <c r="B244" s="287"/>
      <c r="C244" s="222"/>
      <c r="D244" s="222"/>
      <c r="E244" s="219"/>
      <c r="F244" s="222"/>
      <c r="G244" s="225"/>
      <c r="H244" s="197"/>
      <c r="I244" s="243"/>
      <c r="J244" s="182"/>
      <c r="K244" s="180"/>
      <c r="L244" s="180"/>
      <c r="M244" s="182"/>
      <c r="N244" s="190"/>
      <c r="O244" s="190"/>
      <c r="P244" s="193"/>
      <c r="Q244" s="180"/>
      <c r="R244" s="257"/>
      <c r="S244" s="30" t="s">
        <v>299</v>
      </c>
      <c r="T244" s="76"/>
      <c r="U244" s="77"/>
      <c r="V244" s="77"/>
      <c r="W244" s="77"/>
      <c r="X244" s="77"/>
      <c r="Y244" s="77"/>
      <c r="Z244" s="31" t="str">
        <f t="shared" si="15"/>
        <v/>
      </c>
      <c r="AA244" s="81">
        <f t="shared" si="16"/>
        <v>0</v>
      </c>
      <c r="AB244" s="81">
        <f t="shared" si="17"/>
        <v>0</v>
      </c>
      <c r="AC244" s="308"/>
      <c r="AD244" s="238"/>
      <c r="AE244" s="238"/>
      <c r="AF244" s="190"/>
      <c r="AG244" s="190"/>
      <c r="AH244" s="200"/>
      <c r="AI244" s="200"/>
      <c r="AJ244" s="187"/>
      <c r="AK244" s="187"/>
      <c r="AL244" s="187"/>
      <c r="AM244" s="252"/>
      <c r="AN244" s="252"/>
      <c r="AO244" s="252"/>
      <c r="AP244" s="252"/>
      <c r="AQ244" s="262"/>
      <c r="AR244" s="209"/>
    </row>
    <row r="245" spans="1:44" s="75" customFormat="1" ht="17.100000000000001" customHeight="1" x14ac:dyDescent="0.25">
      <c r="A245" s="278"/>
      <c r="B245" s="287"/>
      <c r="C245" s="222"/>
      <c r="D245" s="222"/>
      <c r="E245" s="219"/>
      <c r="F245" s="222"/>
      <c r="G245" s="225"/>
      <c r="H245" s="197"/>
      <c r="I245" s="243"/>
      <c r="J245" s="182"/>
      <c r="K245" s="180"/>
      <c r="L245" s="180"/>
      <c r="M245" s="182"/>
      <c r="N245" s="190"/>
      <c r="O245" s="190"/>
      <c r="P245" s="193"/>
      <c r="Q245" s="180"/>
      <c r="R245" s="257"/>
      <c r="S245" s="30" t="s">
        <v>300</v>
      </c>
      <c r="T245" s="76"/>
      <c r="U245" s="77"/>
      <c r="V245" s="77"/>
      <c r="W245" s="77"/>
      <c r="X245" s="77"/>
      <c r="Y245" s="77"/>
      <c r="Z245" s="31" t="str">
        <f t="shared" si="15"/>
        <v/>
      </c>
      <c r="AA245" s="81">
        <f t="shared" si="16"/>
        <v>0</v>
      </c>
      <c r="AB245" s="81">
        <f t="shared" si="17"/>
        <v>0</v>
      </c>
      <c r="AC245" s="308"/>
      <c r="AD245" s="238"/>
      <c r="AE245" s="238"/>
      <c r="AF245" s="190"/>
      <c r="AG245" s="190"/>
      <c r="AH245" s="200"/>
      <c r="AI245" s="200"/>
      <c r="AJ245" s="187"/>
      <c r="AK245" s="187"/>
      <c r="AL245" s="187"/>
      <c r="AM245" s="252"/>
      <c r="AN245" s="252"/>
      <c r="AO245" s="252"/>
      <c r="AP245" s="252"/>
      <c r="AQ245" s="262"/>
      <c r="AR245" s="209"/>
    </row>
    <row r="246" spans="1:44" s="75" customFormat="1" ht="17.100000000000001" customHeight="1" x14ac:dyDescent="0.25">
      <c r="A246" s="278"/>
      <c r="B246" s="287"/>
      <c r="C246" s="222"/>
      <c r="D246" s="222"/>
      <c r="E246" s="219"/>
      <c r="F246" s="222"/>
      <c r="G246" s="225"/>
      <c r="H246" s="197"/>
      <c r="I246" s="243"/>
      <c r="J246" s="182"/>
      <c r="K246" s="180"/>
      <c r="L246" s="180"/>
      <c r="M246" s="182"/>
      <c r="N246" s="190"/>
      <c r="O246" s="190"/>
      <c r="P246" s="193"/>
      <c r="Q246" s="180"/>
      <c r="R246" s="257"/>
      <c r="S246" s="30" t="s">
        <v>301</v>
      </c>
      <c r="T246" s="76"/>
      <c r="U246" s="77"/>
      <c r="V246" s="77"/>
      <c r="W246" s="77"/>
      <c r="X246" s="77"/>
      <c r="Y246" s="77"/>
      <c r="Z246" s="31" t="str">
        <f t="shared" si="15"/>
        <v/>
      </c>
      <c r="AA246" s="81">
        <f t="shared" si="16"/>
        <v>0</v>
      </c>
      <c r="AB246" s="81">
        <f t="shared" si="17"/>
        <v>0</v>
      </c>
      <c r="AC246" s="308"/>
      <c r="AD246" s="238"/>
      <c r="AE246" s="238"/>
      <c r="AF246" s="190"/>
      <c r="AG246" s="190"/>
      <c r="AH246" s="200"/>
      <c r="AI246" s="200"/>
      <c r="AJ246" s="187"/>
      <c r="AK246" s="187"/>
      <c r="AL246" s="187"/>
      <c r="AM246" s="252"/>
      <c r="AN246" s="252"/>
      <c r="AO246" s="252"/>
      <c r="AP246" s="252"/>
      <c r="AQ246" s="262"/>
      <c r="AR246" s="209"/>
    </row>
    <row r="247" spans="1:44" s="75" customFormat="1" ht="17.100000000000001" customHeight="1" x14ac:dyDescent="0.25">
      <c r="A247" s="278"/>
      <c r="B247" s="287"/>
      <c r="C247" s="222"/>
      <c r="D247" s="222"/>
      <c r="E247" s="219"/>
      <c r="F247" s="222"/>
      <c r="G247" s="225"/>
      <c r="H247" s="197"/>
      <c r="I247" s="243"/>
      <c r="J247" s="182"/>
      <c r="K247" s="180"/>
      <c r="L247" s="180"/>
      <c r="M247" s="182"/>
      <c r="N247" s="190"/>
      <c r="O247" s="190"/>
      <c r="P247" s="193"/>
      <c r="Q247" s="180"/>
      <c r="R247" s="257"/>
      <c r="S247" s="30" t="s">
        <v>302</v>
      </c>
      <c r="T247" s="76"/>
      <c r="U247" s="77"/>
      <c r="V247" s="77"/>
      <c r="W247" s="77"/>
      <c r="X247" s="77"/>
      <c r="Y247" s="77"/>
      <c r="Z247" s="31" t="str">
        <f t="shared" si="15"/>
        <v/>
      </c>
      <c r="AA247" s="81">
        <f t="shared" si="16"/>
        <v>0</v>
      </c>
      <c r="AB247" s="81">
        <f t="shared" si="17"/>
        <v>0</v>
      </c>
      <c r="AC247" s="308"/>
      <c r="AD247" s="238"/>
      <c r="AE247" s="238"/>
      <c r="AF247" s="190"/>
      <c r="AG247" s="190"/>
      <c r="AH247" s="200"/>
      <c r="AI247" s="200"/>
      <c r="AJ247" s="187"/>
      <c r="AK247" s="187"/>
      <c r="AL247" s="187"/>
      <c r="AM247" s="252"/>
      <c r="AN247" s="252"/>
      <c r="AO247" s="252"/>
      <c r="AP247" s="252"/>
      <c r="AQ247" s="262"/>
      <c r="AR247" s="209"/>
    </row>
    <row r="248" spans="1:44" s="75" customFormat="1" ht="17.100000000000001" customHeight="1" x14ac:dyDescent="0.25">
      <c r="A248" s="278"/>
      <c r="B248" s="287"/>
      <c r="C248" s="222"/>
      <c r="D248" s="222"/>
      <c r="E248" s="219"/>
      <c r="F248" s="222"/>
      <c r="G248" s="225"/>
      <c r="H248" s="197"/>
      <c r="I248" s="243">
        <v>9.5</v>
      </c>
      <c r="J248" s="182"/>
      <c r="K248" s="180"/>
      <c r="L248" s="180"/>
      <c r="M248" s="182"/>
      <c r="N248" s="190"/>
      <c r="O248" s="190"/>
      <c r="P248" s="193"/>
      <c r="Q248" s="180"/>
      <c r="R248" s="256">
        <f>IF(Q248="SI",1,IF(Q248="NO",3,0))</f>
        <v>0</v>
      </c>
      <c r="S248" s="30" t="s">
        <v>303</v>
      </c>
      <c r="T248" s="76"/>
      <c r="U248" s="77"/>
      <c r="V248" s="77"/>
      <c r="W248" s="77"/>
      <c r="X248" s="77"/>
      <c r="Y248" s="77"/>
      <c r="Z248" s="31" t="str">
        <f t="shared" si="15"/>
        <v/>
      </c>
      <c r="AA248" s="81">
        <f t="shared" si="16"/>
        <v>0</v>
      </c>
      <c r="AB248" s="81">
        <f t="shared" si="17"/>
        <v>0</v>
      </c>
      <c r="AC248" s="308"/>
      <c r="AD248" s="238"/>
      <c r="AE248" s="238"/>
      <c r="AF248" s="190"/>
      <c r="AG248" s="190"/>
      <c r="AH248" s="200"/>
      <c r="AI248" s="200"/>
      <c r="AJ248" s="187"/>
      <c r="AK248" s="187"/>
      <c r="AL248" s="187"/>
      <c r="AM248" s="252"/>
      <c r="AN248" s="252"/>
      <c r="AO248" s="252"/>
      <c r="AP248" s="252"/>
      <c r="AQ248" s="262"/>
      <c r="AR248" s="255"/>
    </row>
    <row r="249" spans="1:44" s="75" customFormat="1" ht="17.100000000000001" customHeight="1" x14ac:dyDescent="0.25">
      <c r="A249" s="278"/>
      <c r="B249" s="287"/>
      <c r="C249" s="222"/>
      <c r="D249" s="222"/>
      <c r="E249" s="219"/>
      <c r="F249" s="222"/>
      <c r="G249" s="225"/>
      <c r="H249" s="197"/>
      <c r="I249" s="243"/>
      <c r="J249" s="182"/>
      <c r="K249" s="180"/>
      <c r="L249" s="180"/>
      <c r="M249" s="182"/>
      <c r="N249" s="190"/>
      <c r="O249" s="190"/>
      <c r="P249" s="193"/>
      <c r="Q249" s="180"/>
      <c r="R249" s="257"/>
      <c r="S249" s="30" t="s">
        <v>304</v>
      </c>
      <c r="T249" s="76"/>
      <c r="U249" s="77"/>
      <c r="V249" s="77"/>
      <c r="W249" s="77"/>
      <c r="X249" s="77"/>
      <c r="Y249" s="77"/>
      <c r="Z249" s="31" t="str">
        <f t="shared" si="15"/>
        <v/>
      </c>
      <c r="AA249" s="81">
        <f t="shared" si="16"/>
        <v>0</v>
      </c>
      <c r="AB249" s="81">
        <f t="shared" si="17"/>
        <v>0</v>
      </c>
      <c r="AC249" s="308"/>
      <c r="AD249" s="238"/>
      <c r="AE249" s="238"/>
      <c r="AF249" s="190"/>
      <c r="AG249" s="190"/>
      <c r="AH249" s="200"/>
      <c r="AI249" s="200"/>
      <c r="AJ249" s="187"/>
      <c r="AK249" s="187"/>
      <c r="AL249" s="187"/>
      <c r="AM249" s="252"/>
      <c r="AN249" s="252"/>
      <c r="AO249" s="252"/>
      <c r="AP249" s="252"/>
      <c r="AQ249" s="262"/>
      <c r="AR249" s="209"/>
    </row>
    <row r="250" spans="1:44" s="75" customFormat="1" ht="17.100000000000001" customHeight="1" x14ac:dyDescent="0.25">
      <c r="A250" s="278"/>
      <c r="B250" s="287"/>
      <c r="C250" s="222"/>
      <c r="D250" s="222"/>
      <c r="E250" s="219"/>
      <c r="F250" s="222"/>
      <c r="G250" s="225"/>
      <c r="H250" s="197"/>
      <c r="I250" s="243"/>
      <c r="J250" s="182"/>
      <c r="K250" s="180"/>
      <c r="L250" s="180"/>
      <c r="M250" s="182"/>
      <c r="N250" s="190"/>
      <c r="O250" s="190"/>
      <c r="P250" s="193"/>
      <c r="Q250" s="180"/>
      <c r="R250" s="257"/>
      <c r="S250" s="30" t="s">
        <v>305</v>
      </c>
      <c r="T250" s="76"/>
      <c r="U250" s="77"/>
      <c r="V250" s="77"/>
      <c r="W250" s="77"/>
      <c r="X250" s="77"/>
      <c r="Y250" s="77"/>
      <c r="Z250" s="31" t="str">
        <f t="shared" si="15"/>
        <v/>
      </c>
      <c r="AA250" s="81">
        <f t="shared" si="16"/>
        <v>0</v>
      </c>
      <c r="AB250" s="81">
        <f t="shared" si="17"/>
        <v>0</v>
      </c>
      <c r="AC250" s="308"/>
      <c r="AD250" s="238"/>
      <c r="AE250" s="238"/>
      <c r="AF250" s="190"/>
      <c r="AG250" s="190"/>
      <c r="AH250" s="200"/>
      <c r="AI250" s="200"/>
      <c r="AJ250" s="187"/>
      <c r="AK250" s="187"/>
      <c r="AL250" s="187"/>
      <c r="AM250" s="252"/>
      <c r="AN250" s="252"/>
      <c r="AO250" s="252"/>
      <c r="AP250" s="252"/>
      <c r="AQ250" s="262"/>
      <c r="AR250" s="209"/>
    </row>
    <row r="251" spans="1:44" s="75" customFormat="1" ht="17.100000000000001" customHeight="1" x14ac:dyDescent="0.25">
      <c r="A251" s="278"/>
      <c r="B251" s="287"/>
      <c r="C251" s="222"/>
      <c r="D251" s="222"/>
      <c r="E251" s="219"/>
      <c r="F251" s="222"/>
      <c r="G251" s="225"/>
      <c r="H251" s="197"/>
      <c r="I251" s="243"/>
      <c r="J251" s="182"/>
      <c r="K251" s="180"/>
      <c r="L251" s="180"/>
      <c r="M251" s="182"/>
      <c r="N251" s="190"/>
      <c r="O251" s="190"/>
      <c r="P251" s="193"/>
      <c r="Q251" s="180"/>
      <c r="R251" s="257"/>
      <c r="S251" s="30" t="s">
        <v>306</v>
      </c>
      <c r="T251" s="76"/>
      <c r="U251" s="77"/>
      <c r="V251" s="77"/>
      <c r="W251" s="77"/>
      <c r="X251" s="77"/>
      <c r="Y251" s="77"/>
      <c r="Z251" s="31" t="str">
        <f t="shared" si="15"/>
        <v/>
      </c>
      <c r="AA251" s="81">
        <f t="shared" si="16"/>
        <v>0</v>
      </c>
      <c r="AB251" s="81">
        <f t="shared" si="17"/>
        <v>0</v>
      </c>
      <c r="AC251" s="308"/>
      <c r="AD251" s="238"/>
      <c r="AE251" s="238"/>
      <c r="AF251" s="190"/>
      <c r="AG251" s="190"/>
      <c r="AH251" s="200"/>
      <c r="AI251" s="200"/>
      <c r="AJ251" s="187"/>
      <c r="AK251" s="187"/>
      <c r="AL251" s="187"/>
      <c r="AM251" s="252"/>
      <c r="AN251" s="252"/>
      <c r="AO251" s="252"/>
      <c r="AP251" s="252"/>
      <c r="AQ251" s="262"/>
      <c r="AR251" s="209"/>
    </row>
    <row r="252" spans="1:44" s="75" customFormat="1" ht="17.100000000000001" customHeight="1" x14ac:dyDescent="0.25">
      <c r="A252" s="279"/>
      <c r="B252" s="288"/>
      <c r="C252" s="223"/>
      <c r="D252" s="223"/>
      <c r="E252" s="220"/>
      <c r="F252" s="223"/>
      <c r="G252" s="226"/>
      <c r="H252" s="198"/>
      <c r="I252" s="244"/>
      <c r="J252" s="228"/>
      <c r="K252" s="181"/>
      <c r="L252" s="181"/>
      <c r="M252" s="228"/>
      <c r="N252" s="191"/>
      <c r="O252" s="191"/>
      <c r="P252" s="194"/>
      <c r="Q252" s="181"/>
      <c r="R252" s="299"/>
      <c r="S252" s="32" t="s">
        <v>307</v>
      </c>
      <c r="T252" s="78"/>
      <c r="U252" s="79"/>
      <c r="V252" s="79"/>
      <c r="W252" s="79"/>
      <c r="X252" s="79"/>
      <c r="Y252" s="79"/>
      <c r="Z252" s="33" t="str">
        <f t="shared" si="15"/>
        <v/>
      </c>
      <c r="AA252" s="82">
        <f t="shared" si="16"/>
        <v>0</v>
      </c>
      <c r="AB252" s="82">
        <f t="shared" si="17"/>
        <v>0</v>
      </c>
      <c r="AC252" s="309"/>
      <c r="AD252" s="239"/>
      <c r="AE252" s="239"/>
      <c r="AF252" s="191"/>
      <c r="AG252" s="191"/>
      <c r="AH252" s="201"/>
      <c r="AI252" s="201"/>
      <c r="AJ252" s="188"/>
      <c r="AK252" s="188"/>
      <c r="AL252" s="188"/>
      <c r="AM252" s="253"/>
      <c r="AN252" s="253"/>
      <c r="AO252" s="253"/>
      <c r="AP252" s="253"/>
      <c r="AQ252" s="263"/>
      <c r="AR252" s="210"/>
    </row>
    <row r="253" spans="1:44" s="75" customFormat="1" ht="17.100000000000001" customHeight="1" x14ac:dyDescent="0.25">
      <c r="A253" s="289" t="str">
        <f>IF(E253&lt;&gt;"",'Información General'!$D$15&amp;"_"&amp;+$A$1+10,"")</f>
        <v>2025_10</v>
      </c>
      <c r="B253" s="274" t="s">
        <v>2222</v>
      </c>
      <c r="C253" s="271" t="s">
        <v>617</v>
      </c>
      <c r="D253" s="274" t="s">
        <v>2327</v>
      </c>
      <c r="E253" s="280" t="s">
        <v>2328</v>
      </c>
      <c r="F253" s="274" t="s">
        <v>60</v>
      </c>
      <c r="G253" s="283" t="s">
        <v>6</v>
      </c>
      <c r="H253" s="242"/>
      <c r="I253" s="300">
        <v>10.1</v>
      </c>
      <c r="J253" s="242" t="s">
        <v>2334</v>
      </c>
      <c r="K253" s="196" t="s">
        <v>100</v>
      </c>
      <c r="L253" s="196" t="s">
        <v>9</v>
      </c>
      <c r="M253" s="242" t="s">
        <v>2335</v>
      </c>
      <c r="N253" s="183">
        <v>8</v>
      </c>
      <c r="O253" s="183">
        <v>2</v>
      </c>
      <c r="P253" s="234" t="str">
        <f>IF(AND(N253&lt;&gt;"",O253&lt;&gt;""),IF(AND(N253&gt;5,O253&gt;5),"I",IF(AND(N253&lt;=5,O253&gt;5),"II",IF(AND(N253&gt;5,O253&lt;=5),"IV",IF(AND(N253&lt;=5,O253&lt;=5),"III")))),"")</f>
        <v>IV</v>
      </c>
      <c r="Q253" s="196" t="s">
        <v>11</v>
      </c>
      <c r="R253" s="297">
        <f>IF(Q253="SI",1,IF(Q253="NO",3,0))</f>
        <v>1</v>
      </c>
      <c r="S253" s="28" t="s">
        <v>308</v>
      </c>
      <c r="T253" s="73" t="s">
        <v>2223</v>
      </c>
      <c r="U253" s="74" t="s">
        <v>8</v>
      </c>
      <c r="V253" s="74" t="s">
        <v>11</v>
      </c>
      <c r="W253" s="74" t="s">
        <v>11</v>
      </c>
      <c r="X253" s="74" t="s">
        <v>11</v>
      </c>
      <c r="Y253" s="74" t="s">
        <v>11</v>
      </c>
      <c r="Z253" s="29" t="str">
        <f t="shared" si="15"/>
        <v>Suficiente</v>
      </c>
      <c r="AA253" s="80">
        <f>IF(Z253="Suficiente",1,0)</f>
        <v>1</v>
      </c>
      <c r="AB253" s="80">
        <f>IF(Z253="Deficiente",1,0)</f>
        <v>0</v>
      </c>
      <c r="AC253" s="337" t="str">
        <f>IF(SUM(R253:R277)&gt;=1,IF((SUM(R253:R277)/COUNTA(Q253:Q277))=1,IF(SUM(AA253:AA277)&gt;=1,IF(SUM(AA253:AA277)/(SUM(AA253:AA277)+SUM(AB253:AB277))=100%,"SI","NO"),"NO"),"NO"),"")</f>
        <v>SI</v>
      </c>
      <c r="AD253" s="237" t="str">
        <f>IF($N253=1,"b","")</f>
        <v/>
      </c>
      <c r="AE253" s="237" t="str">
        <f>IF($O253=1,"b","")</f>
        <v/>
      </c>
      <c r="AF253" s="183">
        <v>1</v>
      </c>
      <c r="AG253" s="183">
        <v>1</v>
      </c>
      <c r="AH253" s="199">
        <f>IF(OR($AD253="b",$AE253="b"),2,0)</f>
        <v>0</v>
      </c>
      <c r="AI253" s="199">
        <f>IF(AND($N253=1,$AF253=1,$O253=1,$AG253=1),1,0)</f>
        <v>0</v>
      </c>
      <c r="AJ253" s="215">
        <f>IF(AF253&lt;&gt;"",IF(AI253=1,1,IF(OR($AF253&gt;$N253,AND($AC253="SI",$AF253=$N253),AND($AC253="NO",$AF253&lt;&gt;$N253)),0,1)),0)</f>
        <v>1</v>
      </c>
      <c r="AK253" s="215">
        <f>IF(AG253&lt;&gt;"",IF(AI253=1,1,IF(OR(AG253&gt;O253,AND(AC253="SI",AG253=O253),AND(AC253="NO",AG253&lt;&gt;O253)),0,1)),0)</f>
        <v>1</v>
      </c>
      <c r="AL253" s="215">
        <f>IF(AC253&lt;&gt;"",(+AI253+AJ253+AK253),0)</f>
        <v>2</v>
      </c>
      <c r="AM253" s="333" t="str">
        <f>IF($AL253&gt;=2,IF(AND($AF253="",$AG253=""),"",IF(AND($AF253&gt;5,$AG253&gt;5),"I","")),"")</f>
        <v/>
      </c>
      <c r="AN253" s="333" t="str">
        <f>IF($AL253&gt;=2,IF(AND($AF253="",$AG253=""),"",IF(AND($AF253&lt;6,$AG253&gt;5),"II","")),"")</f>
        <v/>
      </c>
      <c r="AO253" s="333" t="str">
        <f>IF($AL253&gt;=2,IF(AND($AF253="",$AG253=""),"",IF(AND($AF253&lt;6,$AG253&lt;6),"III","")),"")</f>
        <v>III</v>
      </c>
      <c r="AP253" s="333" t="str">
        <f>IF($AL253&gt;=2,IF(AND($AF253="",$AG253=""),"",IF(AND($AF253&gt;5,$AG253&lt;6),"IV","")),"")</f>
        <v/>
      </c>
      <c r="AQ253" s="264" t="s">
        <v>590</v>
      </c>
      <c r="AR253" s="267" t="s">
        <v>2343</v>
      </c>
    </row>
    <row r="254" spans="1:44" s="75" customFormat="1" ht="17.100000000000001" customHeight="1" x14ac:dyDescent="0.25">
      <c r="A254" s="290"/>
      <c r="B254" s="275"/>
      <c r="C254" s="272"/>
      <c r="D254" s="275"/>
      <c r="E254" s="281"/>
      <c r="F254" s="275"/>
      <c r="G254" s="284"/>
      <c r="H254" s="197"/>
      <c r="I254" s="295"/>
      <c r="J254" s="197"/>
      <c r="K254" s="195"/>
      <c r="L254" s="195"/>
      <c r="M254" s="197"/>
      <c r="N254" s="184"/>
      <c r="O254" s="184"/>
      <c r="P254" s="235"/>
      <c r="Q254" s="195"/>
      <c r="R254" s="257"/>
      <c r="S254" s="30" t="s">
        <v>309</v>
      </c>
      <c r="T254" s="76"/>
      <c r="U254" s="77"/>
      <c r="V254" s="77"/>
      <c r="W254" s="77"/>
      <c r="X254" s="77"/>
      <c r="Y254" s="77"/>
      <c r="Z254" s="31" t="str">
        <f t="shared" si="15"/>
        <v/>
      </c>
      <c r="AA254" s="81">
        <f t="shared" si="16"/>
        <v>0</v>
      </c>
      <c r="AB254" s="81">
        <f t="shared" ref="AB254:AB277" si="18">IF(Z254="Deficiente",1,0)</f>
        <v>0</v>
      </c>
      <c r="AC254" s="338"/>
      <c r="AD254" s="238"/>
      <c r="AE254" s="238"/>
      <c r="AF254" s="184"/>
      <c r="AG254" s="184"/>
      <c r="AH254" s="200"/>
      <c r="AI254" s="200"/>
      <c r="AJ254" s="216"/>
      <c r="AK254" s="216"/>
      <c r="AL254" s="216"/>
      <c r="AM254" s="252"/>
      <c r="AN254" s="252"/>
      <c r="AO254" s="252"/>
      <c r="AP254" s="252"/>
      <c r="AQ254" s="265"/>
      <c r="AR254" s="209"/>
    </row>
    <row r="255" spans="1:44" s="75" customFormat="1" ht="17.100000000000001" customHeight="1" x14ac:dyDescent="0.25">
      <c r="A255" s="290"/>
      <c r="B255" s="275"/>
      <c r="C255" s="272"/>
      <c r="D255" s="275"/>
      <c r="E255" s="281"/>
      <c r="F255" s="275"/>
      <c r="G255" s="284"/>
      <c r="H255" s="197"/>
      <c r="I255" s="295"/>
      <c r="J255" s="197"/>
      <c r="K255" s="195"/>
      <c r="L255" s="195"/>
      <c r="M255" s="197"/>
      <c r="N255" s="184"/>
      <c r="O255" s="184"/>
      <c r="P255" s="235"/>
      <c r="Q255" s="195"/>
      <c r="R255" s="257"/>
      <c r="S255" s="30" t="s">
        <v>310</v>
      </c>
      <c r="T255" s="76"/>
      <c r="U255" s="77"/>
      <c r="V255" s="77"/>
      <c r="W255" s="77"/>
      <c r="X255" s="77"/>
      <c r="Y255" s="77"/>
      <c r="Z255" s="31" t="str">
        <f t="shared" si="15"/>
        <v/>
      </c>
      <c r="AA255" s="81">
        <f t="shared" si="16"/>
        <v>0</v>
      </c>
      <c r="AB255" s="81">
        <f t="shared" si="18"/>
        <v>0</v>
      </c>
      <c r="AC255" s="338"/>
      <c r="AD255" s="238"/>
      <c r="AE255" s="238"/>
      <c r="AF255" s="184"/>
      <c r="AG255" s="184"/>
      <c r="AH255" s="200"/>
      <c r="AI255" s="200"/>
      <c r="AJ255" s="216"/>
      <c r="AK255" s="216"/>
      <c r="AL255" s="216"/>
      <c r="AM255" s="252"/>
      <c r="AN255" s="252"/>
      <c r="AO255" s="252"/>
      <c r="AP255" s="252"/>
      <c r="AQ255" s="265"/>
      <c r="AR255" s="209"/>
    </row>
    <row r="256" spans="1:44" s="75" customFormat="1" ht="17.100000000000001" customHeight="1" x14ac:dyDescent="0.25">
      <c r="A256" s="290"/>
      <c r="B256" s="275"/>
      <c r="C256" s="272"/>
      <c r="D256" s="275"/>
      <c r="E256" s="281"/>
      <c r="F256" s="275"/>
      <c r="G256" s="284"/>
      <c r="H256" s="197"/>
      <c r="I256" s="295"/>
      <c r="J256" s="197"/>
      <c r="K256" s="195"/>
      <c r="L256" s="195"/>
      <c r="M256" s="197"/>
      <c r="N256" s="184"/>
      <c r="O256" s="184"/>
      <c r="P256" s="235"/>
      <c r="Q256" s="195"/>
      <c r="R256" s="257"/>
      <c r="S256" s="30" t="s">
        <v>311</v>
      </c>
      <c r="T256" s="76"/>
      <c r="U256" s="77"/>
      <c r="V256" s="77"/>
      <c r="W256" s="77"/>
      <c r="X256" s="77"/>
      <c r="Y256" s="77"/>
      <c r="Z256" s="31" t="str">
        <f t="shared" si="15"/>
        <v/>
      </c>
      <c r="AA256" s="81">
        <f t="shared" si="16"/>
        <v>0</v>
      </c>
      <c r="AB256" s="81">
        <f t="shared" si="18"/>
        <v>0</v>
      </c>
      <c r="AC256" s="338"/>
      <c r="AD256" s="238"/>
      <c r="AE256" s="238"/>
      <c r="AF256" s="184"/>
      <c r="AG256" s="184"/>
      <c r="AH256" s="200"/>
      <c r="AI256" s="200"/>
      <c r="AJ256" s="216"/>
      <c r="AK256" s="216"/>
      <c r="AL256" s="216"/>
      <c r="AM256" s="252"/>
      <c r="AN256" s="252"/>
      <c r="AO256" s="252"/>
      <c r="AP256" s="252"/>
      <c r="AQ256" s="265"/>
      <c r="AR256" s="209"/>
    </row>
    <row r="257" spans="1:44" s="75" customFormat="1" ht="17.100000000000001" customHeight="1" x14ac:dyDescent="0.25">
      <c r="A257" s="290"/>
      <c r="B257" s="275"/>
      <c r="C257" s="272"/>
      <c r="D257" s="275"/>
      <c r="E257" s="281"/>
      <c r="F257" s="275"/>
      <c r="G257" s="284"/>
      <c r="H257" s="197"/>
      <c r="I257" s="295"/>
      <c r="J257" s="197"/>
      <c r="K257" s="195"/>
      <c r="L257" s="195"/>
      <c r="M257" s="197"/>
      <c r="N257" s="184"/>
      <c r="O257" s="184"/>
      <c r="P257" s="235"/>
      <c r="Q257" s="195"/>
      <c r="R257" s="257"/>
      <c r="S257" s="30" t="s">
        <v>312</v>
      </c>
      <c r="T257" s="76"/>
      <c r="U257" s="77"/>
      <c r="V257" s="77"/>
      <c r="W257" s="77"/>
      <c r="X257" s="77"/>
      <c r="Y257" s="77"/>
      <c r="Z257" s="31" t="str">
        <f t="shared" si="15"/>
        <v/>
      </c>
      <c r="AA257" s="81">
        <f t="shared" si="16"/>
        <v>0</v>
      </c>
      <c r="AB257" s="81">
        <f t="shared" si="18"/>
        <v>0</v>
      </c>
      <c r="AC257" s="338"/>
      <c r="AD257" s="238"/>
      <c r="AE257" s="238"/>
      <c r="AF257" s="184"/>
      <c r="AG257" s="184"/>
      <c r="AH257" s="200"/>
      <c r="AI257" s="200"/>
      <c r="AJ257" s="216"/>
      <c r="AK257" s="216"/>
      <c r="AL257" s="216"/>
      <c r="AM257" s="252"/>
      <c r="AN257" s="252"/>
      <c r="AO257" s="252"/>
      <c r="AP257" s="252"/>
      <c r="AQ257" s="265"/>
      <c r="AR257" s="209"/>
    </row>
    <row r="258" spans="1:44" s="75" customFormat="1" ht="17.100000000000001" customHeight="1" x14ac:dyDescent="0.25">
      <c r="A258" s="290"/>
      <c r="B258" s="275"/>
      <c r="C258" s="272"/>
      <c r="D258" s="275"/>
      <c r="E258" s="281"/>
      <c r="F258" s="275"/>
      <c r="G258" s="284"/>
      <c r="H258" s="197"/>
      <c r="I258" s="295">
        <v>10.199999999999999</v>
      </c>
      <c r="J258" s="197"/>
      <c r="K258" s="195"/>
      <c r="L258" s="195"/>
      <c r="M258" s="197"/>
      <c r="N258" s="184"/>
      <c r="O258" s="184"/>
      <c r="P258" s="235"/>
      <c r="Q258" s="195"/>
      <c r="R258" s="298">
        <f>IF(Q258="SI",1,IF(Q258="NO",3,0))</f>
        <v>0</v>
      </c>
      <c r="S258" s="30" t="s">
        <v>313</v>
      </c>
      <c r="T258" s="76"/>
      <c r="U258" s="77"/>
      <c r="V258" s="77"/>
      <c r="W258" s="77"/>
      <c r="X258" s="77"/>
      <c r="Y258" s="77"/>
      <c r="Z258" s="31" t="str">
        <f t="shared" si="15"/>
        <v/>
      </c>
      <c r="AA258" s="81">
        <f t="shared" si="16"/>
        <v>0</v>
      </c>
      <c r="AB258" s="81">
        <f t="shared" si="18"/>
        <v>0</v>
      </c>
      <c r="AC258" s="338"/>
      <c r="AD258" s="238"/>
      <c r="AE258" s="238"/>
      <c r="AF258" s="184"/>
      <c r="AG258" s="184"/>
      <c r="AH258" s="200"/>
      <c r="AI258" s="200"/>
      <c r="AJ258" s="216"/>
      <c r="AK258" s="216"/>
      <c r="AL258" s="216"/>
      <c r="AM258" s="252"/>
      <c r="AN258" s="252"/>
      <c r="AO258" s="252"/>
      <c r="AP258" s="252"/>
      <c r="AQ258" s="265"/>
      <c r="AR258" s="208"/>
    </row>
    <row r="259" spans="1:44" s="75" customFormat="1" ht="17.100000000000001" customHeight="1" x14ac:dyDescent="0.25">
      <c r="A259" s="290"/>
      <c r="B259" s="275"/>
      <c r="C259" s="272"/>
      <c r="D259" s="275"/>
      <c r="E259" s="281"/>
      <c r="F259" s="275"/>
      <c r="G259" s="284"/>
      <c r="H259" s="197"/>
      <c r="I259" s="295"/>
      <c r="J259" s="197"/>
      <c r="K259" s="195"/>
      <c r="L259" s="195"/>
      <c r="M259" s="197"/>
      <c r="N259" s="184"/>
      <c r="O259" s="184"/>
      <c r="P259" s="235"/>
      <c r="Q259" s="195"/>
      <c r="R259" s="257"/>
      <c r="S259" s="30" t="s">
        <v>314</v>
      </c>
      <c r="T259" s="76"/>
      <c r="U259" s="77"/>
      <c r="V259" s="77"/>
      <c r="W259" s="77"/>
      <c r="X259" s="77"/>
      <c r="Y259" s="77"/>
      <c r="Z259" s="31" t="str">
        <f t="shared" si="15"/>
        <v/>
      </c>
      <c r="AA259" s="81">
        <f t="shared" si="16"/>
        <v>0</v>
      </c>
      <c r="AB259" s="81">
        <f t="shared" si="18"/>
        <v>0</v>
      </c>
      <c r="AC259" s="338"/>
      <c r="AD259" s="238"/>
      <c r="AE259" s="238"/>
      <c r="AF259" s="184"/>
      <c r="AG259" s="184"/>
      <c r="AH259" s="200"/>
      <c r="AI259" s="200"/>
      <c r="AJ259" s="216"/>
      <c r="AK259" s="216"/>
      <c r="AL259" s="216"/>
      <c r="AM259" s="252"/>
      <c r="AN259" s="252"/>
      <c r="AO259" s="252"/>
      <c r="AP259" s="252"/>
      <c r="AQ259" s="265"/>
      <c r="AR259" s="209"/>
    </row>
    <row r="260" spans="1:44" s="75" customFormat="1" ht="17.100000000000001" customHeight="1" x14ac:dyDescent="0.25">
      <c r="A260" s="290"/>
      <c r="B260" s="275"/>
      <c r="C260" s="272"/>
      <c r="D260" s="275"/>
      <c r="E260" s="281"/>
      <c r="F260" s="275"/>
      <c r="G260" s="284"/>
      <c r="H260" s="197"/>
      <c r="I260" s="295"/>
      <c r="J260" s="197"/>
      <c r="K260" s="195"/>
      <c r="L260" s="195"/>
      <c r="M260" s="197"/>
      <c r="N260" s="184"/>
      <c r="O260" s="184"/>
      <c r="P260" s="235"/>
      <c r="Q260" s="195"/>
      <c r="R260" s="257"/>
      <c r="S260" s="30" t="s">
        <v>315</v>
      </c>
      <c r="T260" s="76"/>
      <c r="U260" s="77"/>
      <c r="V260" s="77"/>
      <c r="W260" s="77"/>
      <c r="X260" s="77"/>
      <c r="Y260" s="77"/>
      <c r="Z260" s="31" t="str">
        <f t="shared" si="15"/>
        <v/>
      </c>
      <c r="AA260" s="81">
        <f t="shared" si="16"/>
        <v>0</v>
      </c>
      <c r="AB260" s="81">
        <f t="shared" si="18"/>
        <v>0</v>
      </c>
      <c r="AC260" s="338"/>
      <c r="AD260" s="238"/>
      <c r="AE260" s="238"/>
      <c r="AF260" s="184"/>
      <c r="AG260" s="184"/>
      <c r="AH260" s="200"/>
      <c r="AI260" s="200"/>
      <c r="AJ260" s="216"/>
      <c r="AK260" s="216"/>
      <c r="AL260" s="216"/>
      <c r="AM260" s="252"/>
      <c r="AN260" s="252"/>
      <c r="AO260" s="252"/>
      <c r="AP260" s="252"/>
      <c r="AQ260" s="265"/>
      <c r="AR260" s="209"/>
    </row>
    <row r="261" spans="1:44" s="75" customFormat="1" ht="17.100000000000001" customHeight="1" x14ac:dyDescent="0.25">
      <c r="A261" s="290"/>
      <c r="B261" s="275"/>
      <c r="C261" s="272"/>
      <c r="D261" s="275"/>
      <c r="E261" s="281"/>
      <c r="F261" s="275"/>
      <c r="G261" s="284"/>
      <c r="H261" s="197"/>
      <c r="I261" s="295"/>
      <c r="J261" s="197"/>
      <c r="K261" s="195"/>
      <c r="L261" s="195"/>
      <c r="M261" s="197"/>
      <c r="N261" s="184"/>
      <c r="O261" s="184"/>
      <c r="P261" s="235"/>
      <c r="Q261" s="195"/>
      <c r="R261" s="257"/>
      <c r="S261" s="30" t="s">
        <v>316</v>
      </c>
      <c r="T261" s="76"/>
      <c r="U261" s="77"/>
      <c r="V261" s="77"/>
      <c r="W261" s="77"/>
      <c r="X261" s="77"/>
      <c r="Y261" s="77"/>
      <c r="Z261" s="31" t="str">
        <f t="shared" si="15"/>
        <v/>
      </c>
      <c r="AA261" s="81">
        <f t="shared" si="16"/>
        <v>0</v>
      </c>
      <c r="AB261" s="81">
        <f t="shared" si="18"/>
        <v>0</v>
      </c>
      <c r="AC261" s="338"/>
      <c r="AD261" s="238"/>
      <c r="AE261" s="238"/>
      <c r="AF261" s="184"/>
      <c r="AG261" s="184"/>
      <c r="AH261" s="200"/>
      <c r="AI261" s="200"/>
      <c r="AJ261" s="216"/>
      <c r="AK261" s="216"/>
      <c r="AL261" s="216"/>
      <c r="AM261" s="252"/>
      <c r="AN261" s="252"/>
      <c r="AO261" s="252"/>
      <c r="AP261" s="252"/>
      <c r="AQ261" s="265"/>
      <c r="AR261" s="209"/>
    </row>
    <row r="262" spans="1:44" s="75" customFormat="1" ht="17.100000000000001" customHeight="1" x14ac:dyDescent="0.25">
      <c r="A262" s="290"/>
      <c r="B262" s="275"/>
      <c r="C262" s="272"/>
      <c r="D262" s="275"/>
      <c r="E262" s="281"/>
      <c r="F262" s="275"/>
      <c r="G262" s="284"/>
      <c r="H262" s="197"/>
      <c r="I262" s="295"/>
      <c r="J262" s="197"/>
      <c r="K262" s="195"/>
      <c r="L262" s="195"/>
      <c r="M262" s="197"/>
      <c r="N262" s="184"/>
      <c r="O262" s="184"/>
      <c r="P262" s="235"/>
      <c r="Q262" s="195"/>
      <c r="R262" s="257"/>
      <c r="S262" s="30" t="s">
        <v>317</v>
      </c>
      <c r="T262" s="76"/>
      <c r="U262" s="77"/>
      <c r="V262" s="77"/>
      <c r="W262" s="77"/>
      <c r="X262" s="77"/>
      <c r="Y262" s="77"/>
      <c r="Z262" s="31" t="str">
        <f t="shared" si="15"/>
        <v/>
      </c>
      <c r="AA262" s="81">
        <f t="shared" si="16"/>
        <v>0</v>
      </c>
      <c r="AB262" s="81">
        <f t="shared" si="18"/>
        <v>0</v>
      </c>
      <c r="AC262" s="338"/>
      <c r="AD262" s="238"/>
      <c r="AE262" s="238"/>
      <c r="AF262" s="184"/>
      <c r="AG262" s="184"/>
      <c r="AH262" s="200"/>
      <c r="AI262" s="200"/>
      <c r="AJ262" s="216"/>
      <c r="AK262" s="216"/>
      <c r="AL262" s="216"/>
      <c r="AM262" s="252"/>
      <c r="AN262" s="252"/>
      <c r="AO262" s="252"/>
      <c r="AP262" s="252"/>
      <c r="AQ262" s="265"/>
      <c r="AR262" s="209"/>
    </row>
    <row r="263" spans="1:44" s="75" customFormat="1" ht="17.100000000000001" customHeight="1" x14ac:dyDescent="0.25">
      <c r="A263" s="290"/>
      <c r="B263" s="275"/>
      <c r="C263" s="272"/>
      <c r="D263" s="275"/>
      <c r="E263" s="281"/>
      <c r="F263" s="275"/>
      <c r="G263" s="284"/>
      <c r="H263" s="197"/>
      <c r="I263" s="295">
        <v>10.3</v>
      </c>
      <c r="J263" s="197"/>
      <c r="K263" s="195"/>
      <c r="L263" s="195"/>
      <c r="M263" s="197"/>
      <c r="N263" s="184"/>
      <c r="O263" s="184"/>
      <c r="P263" s="235"/>
      <c r="Q263" s="195"/>
      <c r="R263" s="298">
        <f>IF(Q263="SI",1,IF(Q263="NO",3,0))</f>
        <v>0</v>
      </c>
      <c r="S263" s="30" t="s">
        <v>318</v>
      </c>
      <c r="T263" s="76"/>
      <c r="U263" s="77"/>
      <c r="V263" s="77"/>
      <c r="W263" s="77"/>
      <c r="X263" s="77"/>
      <c r="Y263" s="77"/>
      <c r="Z263" s="31" t="str">
        <f t="shared" si="15"/>
        <v/>
      </c>
      <c r="AA263" s="81">
        <f t="shared" si="16"/>
        <v>0</v>
      </c>
      <c r="AB263" s="81">
        <f t="shared" si="18"/>
        <v>0</v>
      </c>
      <c r="AC263" s="338"/>
      <c r="AD263" s="238"/>
      <c r="AE263" s="238"/>
      <c r="AF263" s="184"/>
      <c r="AG263" s="184"/>
      <c r="AH263" s="200"/>
      <c r="AI263" s="200"/>
      <c r="AJ263" s="216"/>
      <c r="AK263" s="216"/>
      <c r="AL263" s="216"/>
      <c r="AM263" s="252"/>
      <c r="AN263" s="252"/>
      <c r="AO263" s="252"/>
      <c r="AP263" s="252"/>
      <c r="AQ263" s="265"/>
      <c r="AR263" s="208"/>
    </row>
    <row r="264" spans="1:44" s="75" customFormat="1" ht="17.100000000000001" customHeight="1" x14ac:dyDescent="0.25">
      <c r="A264" s="290"/>
      <c r="B264" s="275"/>
      <c r="C264" s="272"/>
      <c r="D264" s="275"/>
      <c r="E264" s="281"/>
      <c r="F264" s="275"/>
      <c r="G264" s="284"/>
      <c r="H264" s="197"/>
      <c r="I264" s="295"/>
      <c r="J264" s="197"/>
      <c r="K264" s="195"/>
      <c r="L264" s="195"/>
      <c r="M264" s="197"/>
      <c r="N264" s="184"/>
      <c r="O264" s="184"/>
      <c r="P264" s="235"/>
      <c r="Q264" s="195"/>
      <c r="R264" s="257"/>
      <c r="S264" s="30" t="s">
        <v>319</v>
      </c>
      <c r="T264" s="76"/>
      <c r="U264" s="77"/>
      <c r="V264" s="77"/>
      <c r="W264" s="77"/>
      <c r="X264" s="77"/>
      <c r="Y264" s="77"/>
      <c r="Z264" s="31" t="str">
        <f t="shared" si="15"/>
        <v/>
      </c>
      <c r="AA264" s="81">
        <f t="shared" si="16"/>
        <v>0</v>
      </c>
      <c r="AB264" s="81">
        <f t="shared" si="18"/>
        <v>0</v>
      </c>
      <c r="AC264" s="338"/>
      <c r="AD264" s="238"/>
      <c r="AE264" s="238"/>
      <c r="AF264" s="184"/>
      <c r="AG264" s="184"/>
      <c r="AH264" s="200"/>
      <c r="AI264" s="200"/>
      <c r="AJ264" s="216"/>
      <c r="AK264" s="216"/>
      <c r="AL264" s="216"/>
      <c r="AM264" s="252"/>
      <c r="AN264" s="252"/>
      <c r="AO264" s="252"/>
      <c r="AP264" s="252"/>
      <c r="AQ264" s="265"/>
      <c r="AR264" s="209"/>
    </row>
    <row r="265" spans="1:44" s="75" customFormat="1" ht="17.100000000000001" customHeight="1" x14ac:dyDescent="0.25">
      <c r="A265" s="290"/>
      <c r="B265" s="275"/>
      <c r="C265" s="272"/>
      <c r="D265" s="275"/>
      <c r="E265" s="281"/>
      <c r="F265" s="275"/>
      <c r="G265" s="284"/>
      <c r="H265" s="197"/>
      <c r="I265" s="295"/>
      <c r="J265" s="197"/>
      <c r="K265" s="195"/>
      <c r="L265" s="195"/>
      <c r="M265" s="197"/>
      <c r="N265" s="184"/>
      <c r="O265" s="184"/>
      <c r="P265" s="235"/>
      <c r="Q265" s="195"/>
      <c r="R265" s="257"/>
      <c r="S265" s="30" t="s">
        <v>320</v>
      </c>
      <c r="T265" s="76"/>
      <c r="U265" s="77"/>
      <c r="V265" s="77"/>
      <c r="W265" s="77"/>
      <c r="X265" s="77"/>
      <c r="Y265" s="77"/>
      <c r="Z265" s="31" t="str">
        <f t="shared" si="15"/>
        <v/>
      </c>
      <c r="AA265" s="81">
        <f t="shared" si="16"/>
        <v>0</v>
      </c>
      <c r="AB265" s="81">
        <f t="shared" si="18"/>
        <v>0</v>
      </c>
      <c r="AC265" s="338"/>
      <c r="AD265" s="238"/>
      <c r="AE265" s="238"/>
      <c r="AF265" s="184"/>
      <c r="AG265" s="184"/>
      <c r="AH265" s="200"/>
      <c r="AI265" s="200"/>
      <c r="AJ265" s="216"/>
      <c r="AK265" s="216"/>
      <c r="AL265" s="216"/>
      <c r="AM265" s="252"/>
      <c r="AN265" s="252"/>
      <c r="AO265" s="252"/>
      <c r="AP265" s="252"/>
      <c r="AQ265" s="265"/>
      <c r="AR265" s="209"/>
    </row>
    <row r="266" spans="1:44" s="75" customFormat="1" ht="17.100000000000001" customHeight="1" x14ac:dyDescent="0.25">
      <c r="A266" s="290"/>
      <c r="B266" s="275"/>
      <c r="C266" s="272"/>
      <c r="D266" s="275"/>
      <c r="E266" s="281"/>
      <c r="F266" s="275"/>
      <c r="G266" s="284"/>
      <c r="H266" s="197"/>
      <c r="I266" s="295"/>
      <c r="J266" s="197"/>
      <c r="K266" s="195"/>
      <c r="L266" s="195"/>
      <c r="M266" s="197"/>
      <c r="N266" s="184"/>
      <c r="O266" s="184"/>
      <c r="P266" s="235"/>
      <c r="Q266" s="195"/>
      <c r="R266" s="257"/>
      <c r="S266" s="30" t="s">
        <v>321</v>
      </c>
      <c r="T266" s="76"/>
      <c r="U266" s="77"/>
      <c r="V266" s="77"/>
      <c r="W266" s="77"/>
      <c r="X266" s="77"/>
      <c r="Y266" s="77"/>
      <c r="Z266" s="31" t="str">
        <f t="shared" si="15"/>
        <v/>
      </c>
      <c r="AA266" s="81">
        <f t="shared" si="16"/>
        <v>0</v>
      </c>
      <c r="AB266" s="81">
        <f t="shared" si="18"/>
        <v>0</v>
      </c>
      <c r="AC266" s="338"/>
      <c r="AD266" s="238"/>
      <c r="AE266" s="238"/>
      <c r="AF266" s="184"/>
      <c r="AG266" s="184"/>
      <c r="AH266" s="200"/>
      <c r="AI266" s="200"/>
      <c r="AJ266" s="216"/>
      <c r="AK266" s="216"/>
      <c r="AL266" s="216"/>
      <c r="AM266" s="252"/>
      <c r="AN266" s="252"/>
      <c r="AO266" s="252"/>
      <c r="AP266" s="252"/>
      <c r="AQ266" s="265"/>
      <c r="AR266" s="209"/>
    </row>
    <row r="267" spans="1:44" s="75" customFormat="1" ht="17.100000000000001" customHeight="1" x14ac:dyDescent="0.25">
      <c r="A267" s="290"/>
      <c r="B267" s="275"/>
      <c r="C267" s="272"/>
      <c r="D267" s="275"/>
      <c r="E267" s="281"/>
      <c r="F267" s="275"/>
      <c r="G267" s="284"/>
      <c r="H267" s="197"/>
      <c r="I267" s="295"/>
      <c r="J267" s="197"/>
      <c r="K267" s="195"/>
      <c r="L267" s="195"/>
      <c r="M267" s="197"/>
      <c r="N267" s="184"/>
      <c r="O267" s="184"/>
      <c r="P267" s="235"/>
      <c r="Q267" s="195"/>
      <c r="R267" s="257"/>
      <c r="S267" s="30" t="s">
        <v>322</v>
      </c>
      <c r="T267" s="76"/>
      <c r="U267" s="77"/>
      <c r="V267" s="77"/>
      <c r="W267" s="77"/>
      <c r="X267" s="77"/>
      <c r="Y267" s="77"/>
      <c r="Z267" s="31" t="str">
        <f t="shared" si="15"/>
        <v/>
      </c>
      <c r="AA267" s="81">
        <f t="shared" si="16"/>
        <v>0</v>
      </c>
      <c r="AB267" s="81">
        <f t="shared" si="18"/>
        <v>0</v>
      </c>
      <c r="AC267" s="338"/>
      <c r="AD267" s="238"/>
      <c r="AE267" s="238"/>
      <c r="AF267" s="184"/>
      <c r="AG267" s="184"/>
      <c r="AH267" s="200"/>
      <c r="AI267" s="200"/>
      <c r="AJ267" s="216"/>
      <c r="AK267" s="216"/>
      <c r="AL267" s="216"/>
      <c r="AM267" s="252"/>
      <c r="AN267" s="252"/>
      <c r="AO267" s="252"/>
      <c r="AP267" s="252"/>
      <c r="AQ267" s="265"/>
      <c r="AR267" s="209"/>
    </row>
    <row r="268" spans="1:44" s="75" customFormat="1" ht="17.100000000000001" customHeight="1" x14ac:dyDescent="0.25">
      <c r="A268" s="290"/>
      <c r="B268" s="275"/>
      <c r="C268" s="272"/>
      <c r="D268" s="275"/>
      <c r="E268" s="281"/>
      <c r="F268" s="275"/>
      <c r="G268" s="284"/>
      <c r="H268" s="197"/>
      <c r="I268" s="295">
        <v>10.4</v>
      </c>
      <c r="J268" s="197"/>
      <c r="K268" s="195"/>
      <c r="L268" s="195"/>
      <c r="M268" s="197"/>
      <c r="N268" s="184"/>
      <c r="O268" s="184"/>
      <c r="P268" s="235"/>
      <c r="Q268" s="195"/>
      <c r="R268" s="298">
        <f>IF(Q268="SI",1,IF(Q268="NO",3,0))</f>
        <v>0</v>
      </c>
      <c r="S268" s="30" t="s">
        <v>323</v>
      </c>
      <c r="T268" s="76"/>
      <c r="U268" s="77"/>
      <c r="V268" s="77"/>
      <c r="W268" s="77"/>
      <c r="X268" s="77"/>
      <c r="Y268" s="77"/>
      <c r="Z268" s="31" t="str">
        <f t="shared" si="15"/>
        <v/>
      </c>
      <c r="AA268" s="81">
        <f t="shared" si="16"/>
        <v>0</v>
      </c>
      <c r="AB268" s="81">
        <f t="shared" si="18"/>
        <v>0</v>
      </c>
      <c r="AC268" s="338"/>
      <c r="AD268" s="238"/>
      <c r="AE268" s="238"/>
      <c r="AF268" s="184"/>
      <c r="AG268" s="184"/>
      <c r="AH268" s="200"/>
      <c r="AI268" s="200"/>
      <c r="AJ268" s="216"/>
      <c r="AK268" s="216"/>
      <c r="AL268" s="216"/>
      <c r="AM268" s="252"/>
      <c r="AN268" s="252"/>
      <c r="AO268" s="252"/>
      <c r="AP268" s="252"/>
      <c r="AQ268" s="265"/>
      <c r="AR268" s="208"/>
    </row>
    <row r="269" spans="1:44" s="75" customFormat="1" ht="17.100000000000001" customHeight="1" x14ac:dyDescent="0.25">
      <c r="A269" s="290"/>
      <c r="B269" s="275"/>
      <c r="C269" s="272"/>
      <c r="D269" s="275"/>
      <c r="E269" s="281"/>
      <c r="F269" s="275"/>
      <c r="G269" s="284"/>
      <c r="H269" s="197"/>
      <c r="I269" s="295"/>
      <c r="J269" s="197"/>
      <c r="K269" s="195"/>
      <c r="L269" s="195"/>
      <c r="M269" s="197"/>
      <c r="N269" s="184"/>
      <c r="O269" s="184"/>
      <c r="P269" s="235"/>
      <c r="Q269" s="195"/>
      <c r="R269" s="257"/>
      <c r="S269" s="30" t="s">
        <v>324</v>
      </c>
      <c r="T269" s="76"/>
      <c r="U269" s="77"/>
      <c r="V269" s="77"/>
      <c r="W269" s="77"/>
      <c r="X269" s="77"/>
      <c r="Y269" s="77"/>
      <c r="Z269" s="31" t="str">
        <f t="shared" si="15"/>
        <v/>
      </c>
      <c r="AA269" s="81">
        <f t="shared" si="16"/>
        <v>0</v>
      </c>
      <c r="AB269" s="81">
        <f t="shared" si="18"/>
        <v>0</v>
      </c>
      <c r="AC269" s="338"/>
      <c r="AD269" s="238"/>
      <c r="AE269" s="238"/>
      <c r="AF269" s="184"/>
      <c r="AG269" s="184"/>
      <c r="AH269" s="200"/>
      <c r="AI269" s="200"/>
      <c r="AJ269" s="216"/>
      <c r="AK269" s="216"/>
      <c r="AL269" s="216"/>
      <c r="AM269" s="252"/>
      <c r="AN269" s="252"/>
      <c r="AO269" s="252"/>
      <c r="AP269" s="252"/>
      <c r="AQ269" s="265"/>
      <c r="AR269" s="209"/>
    </row>
    <row r="270" spans="1:44" s="75" customFormat="1" ht="17.100000000000001" customHeight="1" x14ac:dyDescent="0.25">
      <c r="A270" s="290"/>
      <c r="B270" s="275"/>
      <c r="C270" s="272"/>
      <c r="D270" s="275"/>
      <c r="E270" s="281"/>
      <c r="F270" s="275"/>
      <c r="G270" s="284"/>
      <c r="H270" s="197"/>
      <c r="I270" s="295"/>
      <c r="J270" s="197"/>
      <c r="K270" s="195"/>
      <c r="L270" s="195"/>
      <c r="M270" s="197"/>
      <c r="N270" s="184"/>
      <c r="O270" s="184"/>
      <c r="P270" s="235"/>
      <c r="Q270" s="195"/>
      <c r="R270" s="257"/>
      <c r="S270" s="30" t="s">
        <v>325</v>
      </c>
      <c r="T270" s="76"/>
      <c r="U270" s="77"/>
      <c r="V270" s="77"/>
      <c r="W270" s="77"/>
      <c r="X270" s="77"/>
      <c r="Y270" s="77"/>
      <c r="Z270" s="31" t="str">
        <f t="shared" si="15"/>
        <v/>
      </c>
      <c r="AA270" s="81">
        <f t="shared" si="16"/>
        <v>0</v>
      </c>
      <c r="AB270" s="81">
        <f t="shared" si="18"/>
        <v>0</v>
      </c>
      <c r="AC270" s="338"/>
      <c r="AD270" s="238"/>
      <c r="AE270" s="238"/>
      <c r="AF270" s="184"/>
      <c r="AG270" s="184"/>
      <c r="AH270" s="200"/>
      <c r="AI270" s="200"/>
      <c r="AJ270" s="216"/>
      <c r="AK270" s="216"/>
      <c r="AL270" s="216"/>
      <c r="AM270" s="252"/>
      <c r="AN270" s="252"/>
      <c r="AO270" s="252"/>
      <c r="AP270" s="252"/>
      <c r="AQ270" s="265"/>
      <c r="AR270" s="209"/>
    </row>
    <row r="271" spans="1:44" s="75" customFormat="1" ht="17.100000000000001" customHeight="1" x14ac:dyDescent="0.25">
      <c r="A271" s="290"/>
      <c r="B271" s="275"/>
      <c r="C271" s="272"/>
      <c r="D271" s="275"/>
      <c r="E271" s="281"/>
      <c r="F271" s="275"/>
      <c r="G271" s="284"/>
      <c r="H271" s="197"/>
      <c r="I271" s="295"/>
      <c r="J271" s="197"/>
      <c r="K271" s="195"/>
      <c r="L271" s="195"/>
      <c r="M271" s="197"/>
      <c r="N271" s="184"/>
      <c r="O271" s="184"/>
      <c r="P271" s="235"/>
      <c r="Q271" s="195"/>
      <c r="R271" s="257"/>
      <c r="S271" s="30" t="s">
        <v>326</v>
      </c>
      <c r="T271" s="76"/>
      <c r="U271" s="77"/>
      <c r="V271" s="77"/>
      <c r="W271" s="77"/>
      <c r="X271" s="77"/>
      <c r="Y271" s="77"/>
      <c r="Z271" s="31" t="str">
        <f t="shared" si="15"/>
        <v/>
      </c>
      <c r="AA271" s="81">
        <f t="shared" si="16"/>
        <v>0</v>
      </c>
      <c r="AB271" s="81">
        <f t="shared" si="18"/>
        <v>0</v>
      </c>
      <c r="AC271" s="338"/>
      <c r="AD271" s="238"/>
      <c r="AE271" s="238"/>
      <c r="AF271" s="184"/>
      <c r="AG271" s="184"/>
      <c r="AH271" s="200"/>
      <c r="AI271" s="200"/>
      <c r="AJ271" s="216"/>
      <c r="AK271" s="216"/>
      <c r="AL271" s="216"/>
      <c r="AM271" s="252"/>
      <c r="AN271" s="252"/>
      <c r="AO271" s="252"/>
      <c r="AP271" s="252"/>
      <c r="AQ271" s="265"/>
      <c r="AR271" s="209"/>
    </row>
    <row r="272" spans="1:44" s="75" customFormat="1" ht="17.100000000000001" customHeight="1" x14ac:dyDescent="0.25">
      <c r="A272" s="290"/>
      <c r="B272" s="275"/>
      <c r="C272" s="272"/>
      <c r="D272" s="275"/>
      <c r="E272" s="281"/>
      <c r="F272" s="275"/>
      <c r="G272" s="284"/>
      <c r="H272" s="197"/>
      <c r="I272" s="295"/>
      <c r="J272" s="197"/>
      <c r="K272" s="195"/>
      <c r="L272" s="195"/>
      <c r="M272" s="197"/>
      <c r="N272" s="184"/>
      <c r="O272" s="184"/>
      <c r="P272" s="235"/>
      <c r="Q272" s="195"/>
      <c r="R272" s="257"/>
      <c r="S272" s="30" t="s">
        <v>327</v>
      </c>
      <c r="T272" s="76"/>
      <c r="U272" s="77"/>
      <c r="V272" s="77"/>
      <c r="W272" s="77"/>
      <c r="X272" s="77"/>
      <c r="Y272" s="77"/>
      <c r="Z272" s="31" t="str">
        <f t="shared" si="15"/>
        <v/>
      </c>
      <c r="AA272" s="81">
        <f t="shared" si="16"/>
        <v>0</v>
      </c>
      <c r="AB272" s="81">
        <f t="shared" si="18"/>
        <v>0</v>
      </c>
      <c r="AC272" s="338"/>
      <c r="AD272" s="238"/>
      <c r="AE272" s="238"/>
      <c r="AF272" s="184"/>
      <c r="AG272" s="184"/>
      <c r="AH272" s="200"/>
      <c r="AI272" s="200"/>
      <c r="AJ272" s="216"/>
      <c r="AK272" s="216"/>
      <c r="AL272" s="216"/>
      <c r="AM272" s="252"/>
      <c r="AN272" s="252"/>
      <c r="AO272" s="252"/>
      <c r="AP272" s="252"/>
      <c r="AQ272" s="265"/>
      <c r="AR272" s="209"/>
    </row>
    <row r="273" spans="1:44" s="75" customFormat="1" ht="17.100000000000001" customHeight="1" x14ac:dyDescent="0.25">
      <c r="A273" s="290"/>
      <c r="B273" s="275"/>
      <c r="C273" s="272"/>
      <c r="D273" s="275"/>
      <c r="E273" s="281"/>
      <c r="F273" s="275"/>
      <c r="G273" s="284"/>
      <c r="H273" s="197"/>
      <c r="I273" s="295">
        <v>10.5</v>
      </c>
      <c r="J273" s="197"/>
      <c r="K273" s="195"/>
      <c r="L273" s="195"/>
      <c r="M273" s="197"/>
      <c r="N273" s="184"/>
      <c r="O273" s="184"/>
      <c r="P273" s="235"/>
      <c r="Q273" s="195"/>
      <c r="R273" s="298">
        <f>IF(Q273="SI",1,IF(Q273="NO",3,0))</f>
        <v>0</v>
      </c>
      <c r="S273" s="30" t="s">
        <v>328</v>
      </c>
      <c r="T273" s="76"/>
      <c r="U273" s="77"/>
      <c r="V273" s="77"/>
      <c r="W273" s="77"/>
      <c r="X273" s="77"/>
      <c r="Y273" s="77"/>
      <c r="Z273" s="31" t="str">
        <f t="shared" si="15"/>
        <v/>
      </c>
      <c r="AA273" s="81">
        <f t="shared" si="16"/>
        <v>0</v>
      </c>
      <c r="AB273" s="81">
        <f t="shared" si="18"/>
        <v>0</v>
      </c>
      <c r="AC273" s="338"/>
      <c r="AD273" s="238"/>
      <c r="AE273" s="238"/>
      <c r="AF273" s="184"/>
      <c r="AG273" s="184"/>
      <c r="AH273" s="200"/>
      <c r="AI273" s="200"/>
      <c r="AJ273" s="216"/>
      <c r="AK273" s="216"/>
      <c r="AL273" s="216"/>
      <c r="AM273" s="252"/>
      <c r="AN273" s="252"/>
      <c r="AO273" s="252"/>
      <c r="AP273" s="252"/>
      <c r="AQ273" s="265"/>
      <c r="AR273" s="208"/>
    </row>
    <row r="274" spans="1:44" s="75" customFormat="1" ht="17.100000000000001" customHeight="1" x14ac:dyDescent="0.25">
      <c r="A274" s="290"/>
      <c r="B274" s="275"/>
      <c r="C274" s="272"/>
      <c r="D274" s="275"/>
      <c r="E274" s="281"/>
      <c r="F274" s="275"/>
      <c r="G274" s="284"/>
      <c r="H274" s="197"/>
      <c r="I274" s="295"/>
      <c r="J274" s="197"/>
      <c r="K274" s="195"/>
      <c r="L274" s="195"/>
      <c r="M274" s="197"/>
      <c r="N274" s="184"/>
      <c r="O274" s="184"/>
      <c r="P274" s="235"/>
      <c r="Q274" s="195"/>
      <c r="R274" s="257"/>
      <c r="S274" s="30" t="s">
        <v>329</v>
      </c>
      <c r="T274" s="76"/>
      <c r="U274" s="77"/>
      <c r="V274" s="77"/>
      <c r="W274" s="77"/>
      <c r="X274" s="77"/>
      <c r="Y274" s="77"/>
      <c r="Z274" s="31" t="str">
        <f t="shared" si="15"/>
        <v/>
      </c>
      <c r="AA274" s="81">
        <f t="shared" si="16"/>
        <v>0</v>
      </c>
      <c r="AB274" s="81">
        <f t="shared" si="18"/>
        <v>0</v>
      </c>
      <c r="AC274" s="338"/>
      <c r="AD274" s="238"/>
      <c r="AE274" s="238"/>
      <c r="AF274" s="184"/>
      <c r="AG274" s="184"/>
      <c r="AH274" s="200"/>
      <c r="AI274" s="200"/>
      <c r="AJ274" s="216"/>
      <c r="AK274" s="216"/>
      <c r="AL274" s="216"/>
      <c r="AM274" s="252"/>
      <c r="AN274" s="252"/>
      <c r="AO274" s="252"/>
      <c r="AP274" s="252"/>
      <c r="AQ274" s="265"/>
      <c r="AR274" s="209"/>
    </row>
    <row r="275" spans="1:44" s="75" customFormat="1" ht="17.100000000000001" customHeight="1" x14ac:dyDescent="0.25">
      <c r="A275" s="290"/>
      <c r="B275" s="275"/>
      <c r="C275" s="272"/>
      <c r="D275" s="275"/>
      <c r="E275" s="281"/>
      <c r="F275" s="275"/>
      <c r="G275" s="284"/>
      <c r="H275" s="197"/>
      <c r="I275" s="295"/>
      <c r="J275" s="197"/>
      <c r="K275" s="195"/>
      <c r="L275" s="195"/>
      <c r="M275" s="197"/>
      <c r="N275" s="184"/>
      <c r="O275" s="184"/>
      <c r="P275" s="235"/>
      <c r="Q275" s="195"/>
      <c r="R275" s="257"/>
      <c r="S275" s="30" t="s">
        <v>330</v>
      </c>
      <c r="T275" s="76"/>
      <c r="U275" s="77"/>
      <c r="V275" s="77"/>
      <c r="W275" s="77"/>
      <c r="X275" s="77"/>
      <c r="Y275" s="77"/>
      <c r="Z275" s="31" t="str">
        <f t="shared" si="15"/>
        <v/>
      </c>
      <c r="AA275" s="81">
        <f t="shared" si="16"/>
        <v>0</v>
      </c>
      <c r="AB275" s="81">
        <f t="shared" si="18"/>
        <v>0</v>
      </c>
      <c r="AC275" s="338"/>
      <c r="AD275" s="238"/>
      <c r="AE275" s="238"/>
      <c r="AF275" s="184"/>
      <c r="AG275" s="184"/>
      <c r="AH275" s="200"/>
      <c r="AI275" s="200"/>
      <c r="AJ275" s="216"/>
      <c r="AK275" s="216"/>
      <c r="AL275" s="216"/>
      <c r="AM275" s="252"/>
      <c r="AN275" s="252"/>
      <c r="AO275" s="252"/>
      <c r="AP275" s="252"/>
      <c r="AQ275" s="265"/>
      <c r="AR275" s="209"/>
    </row>
    <row r="276" spans="1:44" s="75" customFormat="1" ht="17.100000000000001" customHeight="1" x14ac:dyDescent="0.25">
      <c r="A276" s="290"/>
      <c r="B276" s="275"/>
      <c r="C276" s="272"/>
      <c r="D276" s="275"/>
      <c r="E276" s="281"/>
      <c r="F276" s="275"/>
      <c r="G276" s="284"/>
      <c r="H276" s="197"/>
      <c r="I276" s="295"/>
      <c r="J276" s="197"/>
      <c r="K276" s="195"/>
      <c r="L276" s="195"/>
      <c r="M276" s="197"/>
      <c r="N276" s="184"/>
      <c r="O276" s="184"/>
      <c r="P276" s="235"/>
      <c r="Q276" s="195"/>
      <c r="R276" s="257"/>
      <c r="S276" s="30" t="s">
        <v>331</v>
      </c>
      <c r="T276" s="76"/>
      <c r="U276" s="77"/>
      <c r="V276" s="77"/>
      <c r="W276" s="77"/>
      <c r="X276" s="77"/>
      <c r="Y276" s="77"/>
      <c r="Z276" s="31" t="str">
        <f t="shared" si="15"/>
        <v/>
      </c>
      <c r="AA276" s="81">
        <f t="shared" si="16"/>
        <v>0</v>
      </c>
      <c r="AB276" s="81">
        <f t="shared" si="18"/>
        <v>0</v>
      </c>
      <c r="AC276" s="338"/>
      <c r="AD276" s="238"/>
      <c r="AE276" s="238"/>
      <c r="AF276" s="184"/>
      <c r="AG276" s="184"/>
      <c r="AH276" s="200"/>
      <c r="AI276" s="200"/>
      <c r="AJ276" s="216"/>
      <c r="AK276" s="216"/>
      <c r="AL276" s="216"/>
      <c r="AM276" s="252"/>
      <c r="AN276" s="252"/>
      <c r="AO276" s="252"/>
      <c r="AP276" s="252"/>
      <c r="AQ276" s="265"/>
      <c r="AR276" s="209"/>
    </row>
    <row r="277" spans="1:44" s="75" customFormat="1" ht="17.100000000000001" customHeight="1" x14ac:dyDescent="0.25">
      <c r="A277" s="291"/>
      <c r="B277" s="276"/>
      <c r="C277" s="273"/>
      <c r="D277" s="276"/>
      <c r="E277" s="282"/>
      <c r="F277" s="276"/>
      <c r="G277" s="285"/>
      <c r="H277" s="198"/>
      <c r="I277" s="296"/>
      <c r="J277" s="198"/>
      <c r="K277" s="233"/>
      <c r="L277" s="233"/>
      <c r="M277" s="198"/>
      <c r="N277" s="185"/>
      <c r="O277" s="185"/>
      <c r="P277" s="236"/>
      <c r="Q277" s="233"/>
      <c r="R277" s="299"/>
      <c r="S277" s="32" t="s">
        <v>332</v>
      </c>
      <c r="T277" s="78"/>
      <c r="U277" s="79"/>
      <c r="V277" s="79"/>
      <c r="W277" s="79"/>
      <c r="X277" s="79"/>
      <c r="Y277" s="79"/>
      <c r="Z277" s="33" t="str">
        <f t="shared" si="15"/>
        <v/>
      </c>
      <c r="AA277" s="82">
        <f t="shared" si="16"/>
        <v>0</v>
      </c>
      <c r="AB277" s="82">
        <f t="shared" si="18"/>
        <v>0</v>
      </c>
      <c r="AC277" s="339"/>
      <c r="AD277" s="239"/>
      <c r="AE277" s="239"/>
      <c r="AF277" s="185"/>
      <c r="AG277" s="185"/>
      <c r="AH277" s="201"/>
      <c r="AI277" s="201"/>
      <c r="AJ277" s="217"/>
      <c r="AK277" s="217"/>
      <c r="AL277" s="217"/>
      <c r="AM277" s="253"/>
      <c r="AN277" s="253"/>
      <c r="AO277" s="253"/>
      <c r="AP277" s="253"/>
      <c r="AQ277" s="266"/>
      <c r="AR277" s="210"/>
    </row>
    <row r="278" spans="1:44" s="75" customFormat="1" ht="17.100000000000001" customHeight="1" x14ac:dyDescent="0.25">
      <c r="A278" s="277" t="str">
        <f>IF(E278&lt;&gt;"",'Información General'!$D$15&amp;"_"&amp;+$A$1+11,"")</f>
        <v>2025_11</v>
      </c>
      <c r="B278" s="286" t="s">
        <v>2224</v>
      </c>
      <c r="C278" s="304" t="s">
        <v>617</v>
      </c>
      <c r="D278" s="286" t="s">
        <v>2225</v>
      </c>
      <c r="E278" s="301" t="s">
        <v>2226</v>
      </c>
      <c r="F278" s="286" t="s">
        <v>61</v>
      </c>
      <c r="G278" s="224" t="s">
        <v>7</v>
      </c>
      <c r="H278" s="242"/>
      <c r="I278" s="245">
        <v>11.1</v>
      </c>
      <c r="J278" s="227" t="s">
        <v>2227</v>
      </c>
      <c r="K278" s="232" t="s">
        <v>99</v>
      </c>
      <c r="L278" s="232" t="s">
        <v>106</v>
      </c>
      <c r="M278" s="227" t="s">
        <v>2336</v>
      </c>
      <c r="N278" s="189">
        <v>2</v>
      </c>
      <c r="O278" s="189">
        <v>4</v>
      </c>
      <c r="P278" s="192" t="str">
        <f>IF(AND(N278&lt;&gt;"",O278&lt;&gt;""),IF(AND(N278&gt;5,O278&gt;5),"I",IF(AND(N278&lt;=5,O278&gt;5),"II",IF(AND(N278&gt;5,O278&lt;=5),"IV",IF(AND(N278&lt;=5,O278&lt;=5),"III")))),"")</f>
        <v>III</v>
      </c>
      <c r="Q278" s="232" t="s">
        <v>49</v>
      </c>
      <c r="R278" s="310">
        <f>IF(Q278="SI",1,IF(Q278="NO",3,0))</f>
        <v>3</v>
      </c>
      <c r="S278" s="28" t="s">
        <v>333</v>
      </c>
      <c r="T278" s="73"/>
      <c r="U278" s="74"/>
      <c r="V278" s="74"/>
      <c r="W278" s="74"/>
      <c r="X278" s="74"/>
      <c r="Y278" s="74"/>
      <c r="Z278" s="29" t="str">
        <f t="shared" si="15"/>
        <v/>
      </c>
      <c r="AA278" s="80">
        <f>IF(Z278="Suficiente",1,0)</f>
        <v>0</v>
      </c>
      <c r="AB278" s="80">
        <f>IF(Z278="Deficiente",1,0)</f>
        <v>0</v>
      </c>
      <c r="AC278" s="307" t="str">
        <f>IF(SUM(R278:R302)&gt;=1,IF((SUM(R278:R302)/COUNTA(Q278:Q302))=1,IF(SUM(AA278:AA302)&gt;=1,IF(SUM(AA278:AA302)/(SUM(AA278:AA302)+SUM(AB278:AB302))=100%,"SI","NO"),"NO"),"NO"),"")</f>
        <v>NO</v>
      </c>
      <c r="AD278" s="241" t="str">
        <f>IF($N278=1,"b","")</f>
        <v/>
      </c>
      <c r="AE278" s="241" t="str">
        <f>IF($O278=1,"b","")</f>
        <v/>
      </c>
      <c r="AF278" s="189">
        <v>2</v>
      </c>
      <c r="AG278" s="189">
        <v>4</v>
      </c>
      <c r="AH278" s="202">
        <f>IF(OR($AD278="b",$AE278="b"),2,0)</f>
        <v>0</v>
      </c>
      <c r="AI278" s="202">
        <f>IF(AND($N278=1,$AF278=1,$O278=1,$AG278=1),1,0)</f>
        <v>0</v>
      </c>
      <c r="AJ278" s="186">
        <f>IF(AF278&lt;&gt;"",IF(AI278=1,1,IF(OR($AF278&gt;$N278,AND($AC278="SI",$AF278=$N278),AND($AC278="NO",$AF278&lt;&gt;$N278)),0,1)),0)</f>
        <v>1</v>
      </c>
      <c r="AK278" s="186">
        <f>IF(AG278&lt;&gt;"",IF(AI278=1,1,IF(OR(AG278&gt;O278,AND(AC278="SI",AG278=O278),AND(AC278="NO",AG278&lt;&gt;O278)),0,1)),0)</f>
        <v>1</v>
      </c>
      <c r="AL278" s="186">
        <f>IF(AC278&lt;&gt;"",(+AI278+AJ278+AK278),0)</f>
        <v>2</v>
      </c>
      <c r="AM278" s="251" t="str">
        <f>IF($AL278&gt;=2,IF(AND($AF278="",$AG278=""),"",IF(AND($AF278&gt;5,$AG278&gt;5),"I","")),"")</f>
        <v/>
      </c>
      <c r="AN278" s="251" t="str">
        <f>IF($AL278&gt;=2,IF(AND($AF278="",$AG278=""),"",IF(AND($AF278&lt;6,$AG278&gt;5),"II","")),"")</f>
        <v/>
      </c>
      <c r="AO278" s="251" t="str">
        <f>IF($AL278&gt;=2,IF(AND($AF278="",$AG278=""),"",IF(AND($AF278&lt;6,$AG278&lt;6),"III","")),"")</f>
        <v>III</v>
      </c>
      <c r="AP278" s="251" t="str">
        <f>IF($AL278&gt;=2,IF(AND($AF278="",$AG278=""),"",IF(AND($AF278&gt;5,$AG278&lt;6),"IV","")),"")</f>
        <v/>
      </c>
      <c r="AQ278" s="261" t="s">
        <v>592</v>
      </c>
      <c r="AR278" s="254" t="s">
        <v>2229</v>
      </c>
    </row>
    <row r="279" spans="1:44" s="75" customFormat="1" ht="17.100000000000001" customHeight="1" x14ac:dyDescent="0.25">
      <c r="A279" s="278"/>
      <c r="B279" s="287"/>
      <c r="C279" s="305"/>
      <c r="D279" s="287"/>
      <c r="E279" s="302"/>
      <c r="F279" s="287"/>
      <c r="G279" s="225"/>
      <c r="H279" s="197"/>
      <c r="I279" s="243"/>
      <c r="J279" s="182"/>
      <c r="K279" s="180"/>
      <c r="L279" s="180"/>
      <c r="M279" s="182"/>
      <c r="N279" s="190"/>
      <c r="O279" s="190"/>
      <c r="P279" s="193"/>
      <c r="Q279" s="180"/>
      <c r="R279" s="257"/>
      <c r="S279" s="30" t="s">
        <v>334</v>
      </c>
      <c r="T279" s="76"/>
      <c r="U279" s="77"/>
      <c r="V279" s="77"/>
      <c r="W279" s="77"/>
      <c r="X279" s="77"/>
      <c r="Y279" s="77"/>
      <c r="Z279" s="31" t="str">
        <f t="shared" si="15"/>
        <v/>
      </c>
      <c r="AA279" s="81">
        <f t="shared" si="16"/>
        <v>0</v>
      </c>
      <c r="AB279" s="81">
        <f t="shared" ref="AB279:AB302" si="19">IF(Z279="Deficiente",1,0)</f>
        <v>0</v>
      </c>
      <c r="AC279" s="308"/>
      <c r="AD279" s="238"/>
      <c r="AE279" s="238"/>
      <c r="AF279" s="190"/>
      <c r="AG279" s="190"/>
      <c r="AH279" s="200"/>
      <c r="AI279" s="200"/>
      <c r="AJ279" s="187"/>
      <c r="AK279" s="187"/>
      <c r="AL279" s="187"/>
      <c r="AM279" s="252"/>
      <c r="AN279" s="252"/>
      <c r="AO279" s="252"/>
      <c r="AP279" s="252"/>
      <c r="AQ279" s="262"/>
      <c r="AR279" s="209"/>
    </row>
    <row r="280" spans="1:44" s="75" customFormat="1" ht="17.100000000000001" customHeight="1" x14ac:dyDescent="0.25">
      <c r="A280" s="278"/>
      <c r="B280" s="287"/>
      <c r="C280" s="305"/>
      <c r="D280" s="287"/>
      <c r="E280" s="302"/>
      <c r="F280" s="287"/>
      <c r="G280" s="225"/>
      <c r="H280" s="197"/>
      <c r="I280" s="243"/>
      <c r="J280" s="182"/>
      <c r="K280" s="180"/>
      <c r="L280" s="180"/>
      <c r="M280" s="182"/>
      <c r="N280" s="190"/>
      <c r="O280" s="190"/>
      <c r="P280" s="193"/>
      <c r="Q280" s="180"/>
      <c r="R280" s="257"/>
      <c r="S280" s="30" t="s">
        <v>335</v>
      </c>
      <c r="T280" s="76"/>
      <c r="U280" s="77"/>
      <c r="V280" s="77"/>
      <c r="W280" s="77"/>
      <c r="X280" s="77"/>
      <c r="Y280" s="77"/>
      <c r="Z280" s="31" t="str">
        <f t="shared" si="15"/>
        <v/>
      </c>
      <c r="AA280" s="81">
        <f t="shared" si="16"/>
        <v>0</v>
      </c>
      <c r="AB280" s="81">
        <f t="shared" si="19"/>
        <v>0</v>
      </c>
      <c r="AC280" s="308"/>
      <c r="AD280" s="238"/>
      <c r="AE280" s="238"/>
      <c r="AF280" s="190"/>
      <c r="AG280" s="190"/>
      <c r="AH280" s="200"/>
      <c r="AI280" s="200"/>
      <c r="AJ280" s="187"/>
      <c r="AK280" s="187"/>
      <c r="AL280" s="187"/>
      <c r="AM280" s="252"/>
      <c r="AN280" s="252"/>
      <c r="AO280" s="252"/>
      <c r="AP280" s="252"/>
      <c r="AQ280" s="262"/>
      <c r="AR280" s="209"/>
    </row>
    <row r="281" spans="1:44" s="75" customFormat="1" ht="17.100000000000001" customHeight="1" x14ac:dyDescent="0.25">
      <c r="A281" s="278"/>
      <c r="B281" s="287"/>
      <c r="C281" s="305"/>
      <c r="D281" s="287"/>
      <c r="E281" s="302"/>
      <c r="F281" s="287"/>
      <c r="G281" s="225"/>
      <c r="H281" s="197"/>
      <c r="I281" s="243"/>
      <c r="J281" s="182"/>
      <c r="K281" s="180"/>
      <c r="L281" s="180"/>
      <c r="M281" s="182"/>
      <c r="N281" s="190"/>
      <c r="O281" s="190"/>
      <c r="P281" s="193"/>
      <c r="Q281" s="180"/>
      <c r="R281" s="257"/>
      <c r="S281" s="30" t="s">
        <v>336</v>
      </c>
      <c r="T281" s="76"/>
      <c r="U281" s="77"/>
      <c r="V281" s="77"/>
      <c r="W281" s="77"/>
      <c r="X281" s="77"/>
      <c r="Y281" s="77"/>
      <c r="Z281" s="31" t="str">
        <f t="shared" si="15"/>
        <v/>
      </c>
      <c r="AA281" s="81">
        <f t="shared" si="16"/>
        <v>0</v>
      </c>
      <c r="AB281" s="81">
        <f t="shared" si="19"/>
        <v>0</v>
      </c>
      <c r="AC281" s="308"/>
      <c r="AD281" s="238"/>
      <c r="AE281" s="238"/>
      <c r="AF281" s="190"/>
      <c r="AG281" s="190"/>
      <c r="AH281" s="200"/>
      <c r="AI281" s="200"/>
      <c r="AJ281" s="187"/>
      <c r="AK281" s="187"/>
      <c r="AL281" s="187"/>
      <c r="AM281" s="252"/>
      <c r="AN281" s="252"/>
      <c r="AO281" s="252"/>
      <c r="AP281" s="252"/>
      <c r="AQ281" s="262"/>
      <c r="AR281" s="209"/>
    </row>
    <row r="282" spans="1:44" s="75" customFormat="1" ht="17.100000000000001" customHeight="1" x14ac:dyDescent="0.25">
      <c r="A282" s="278"/>
      <c r="B282" s="287"/>
      <c r="C282" s="305"/>
      <c r="D282" s="287"/>
      <c r="E282" s="302"/>
      <c r="F282" s="287"/>
      <c r="G282" s="225"/>
      <c r="H282" s="197"/>
      <c r="I282" s="243"/>
      <c r="J282" s="182"/>
      <c r="K282" s="180"/>
      <c r="L282" s="180"/>
      <c r="M282" s="182"/>
      <c r="N282" s="190"/>
      <c r="O282" s="190"/>
      <c r="P282" s="193"/>
      <c r="Q282" s="180"/>
      <c r="R282" s="257"/>
      <c r="S282" s="30" t="s">
        <v>337</v>
      </c>
      <c r="T282" s="76"/>
      <c r="U282" s="77"/>
      <c r="V282" s="77"/>
      <c r="W282" s="77"/>
      <c r="X282" s="77"/>
      <c r="Y282" s="77"/>
      <c r="Z282" s="31" t="str">
        <f t="shared" si="15"/>
        <v/>
      </c>
      <c r="AA282" s="81">
        <f t="shared" si="16"/>
        <v>0</v>
      </c>
      <c r="AB282" s="81">
        <f t="shared" si="19"/>
        <v>0</v>
      </c>
      <c r="AC282" s="308"/>
      <c r="AD282" s="238"/>
      <c r="AE282" s="238"/>
      <c r="AF282" s="190"/>
      <c r="AG282" s="190"/>
      <c r="AH282" s="200"/>
      <c r="AI282" s="200"/>
      <c r="AJ282" s="187"/>
      <c r="AK282" s="187"/>
      <c r="AL282" s="187"/>
      <c r="AM282" s="252"/>
      <c r="AN282" s="252"/>
      <c r="AO282" s="252"/>
      <c r="AP282" s="252"/>
      <c r="AQ282" s="262"/>
      <c r="AR282" s="209"/>
    </row>
    <row r="283" spans="1:44" s="75" customFormat="1" ht="17.100000000000001" customHeight="1" x14ac:dyDescent="0.25">
      <c r="A283" s="278"/>
      <c r="B283" s="287"/>
      <c r="C283" s="305"/>
      <c r="D283" s="287"/>
      <c r="E283" s="302"/>
      <c r="F283" s="287"/>
      <c r="G283" s="225"/>
      <c r="H283" s="197"/>
      <c r="I283" s="243">
        <v>11.2</v>
      </c>
      <c r="J283" s="182" t="s">
        <v>2228</v>
      </c>
      <c r="K283" s="180" t="s">
        <v>99</v>
      </c>
      <c r="L283" s="180" t="s">
        <v>106</v>
      </c>
      <c r="M283" s="182"/>
      <c r="N283" s="190"/>
      <c r="O283" s="190"/>
      <c r="P283" s="193"/>
      <c r="Q283" s="180" t="s">
        <v>49</v>
      </c>
      <c r="R283" s="256">
        <f>IF(Q283="SI",1,IF(Q283="NO",3,0))</f>
        <v>3</v>
      </c>
      <c r="S283" s="30" t="s">
        <v>338</v>
      </c>
      <c r="T283" s="76"/>
      <c r="U283" s="77"/>
      <c r="V283" s="77"/>
      <c r="W283" s="77"/>
      <c r="X283" s="77"/>
      <c r="Y283" s="77"/>
      <c r="Z283" s="31" t="str">
        <f t="shared" si="15"/>
        <v/>
      </c>
      <c r="AA283" s="81">
        <f t="shared" si="16"/>
        <v>0</v>
      </c>
      <c r="AB283" s="81">
        <f t="shared" si="19"/>
        <v>0</v>
      </c>
      <c r="AC283" s="308"/>
      <c r="AD283" s="238"/>
      <c r="AE283" s="238"/>
      <c r="AF283" s="190"/>
      <c r="AG283" s="190"/>
      <c r="AH283" s="200"/>
      <c r="AI283" s="200"/>
      <c r="AJ283" s="187"/>
      <c r="AK283" s="187"/>
      <c r="AL283" s="187"/>
      <c r="AM283" s="252"/>
      <c r="AN283" s="252"/>
      <c r="AO283" s="252"/>
      <c r="AP283" s="252"/>
      <c r="AQ283" s="262"/>
      <c r="AR283" s="255" t="s">
        <v>2229</v>
      </c>
    </row>
    <row r="284" spans="1:44" s="75" customFormat="1" ht="17.100000000000001" customHeight="1" x14ac:dyDescent="0.25">
      <c r="A284" s="278"/>
      <c r="B284" s="287"/>
      <c r="C284" s="305"/>
      <c r="D284" s="287"/>
      <c r="E284" s="302"/>
      <c r="F284" s="287"/>
      <c r="G284" s="225"/>
      <c r="H284" s="197"/>
      <c r="I284" s="243"/>
      <c r="J284" s="182"/>
      <c r="K284" s="180"/>
      <c r="L284" s="180"/>
      <c r="M284" s="182"/>
      <c r="N284" s="190"/>
      <c r="O284" s="190"/>
      <c r="P284" s="193"/>
      <c r="Q284" s="180"/>
      <c r="R284" s="257"/>
      <c r="S284" s="30" t="s">
        <v>339</v>
      </c>
      <c r="T284" s="76"/>
      <c r="U284" s="77"/>
      <c r="V284" s="77"/>
      <c r="W284" s="77"/>
      <c r="X284" s="77"/>
      <c r="Y284" s="77"/>
      <c r="Z284" s="31" t="str">
        <f t="shared" si="15"/>
        <v/>
      </c>
      <c r="AA284" s="81">
        <f t="shared" si="16"/>
        <v>0</v>
      </c>
      <c r="AB284" s="81">
        <f t="shared" si="19"/>
        <v>0</v>
      </c>
      <c r="AC284" s="308"/>
      <c r="AD284" s="238"/>
      <c r="AE284" s="238"/>
      <c r="AF284" s="190"/>
      <c r="AG284" s="190"/>
      <c r="AH284" s="200"/>
      <c r="AI284" s="200"/>
      <c r="AJ284" s="187"/>
      <c r="AK284" s="187"/>
      <c r="AL284" s="187"/>
      <c r="AM284" s="252"/>
      <c r="AN284" s="252"/>
      <c r="AO284" s="252"/>
      <c r="AP284" s="252"/>
      <c r="AQ284" s="262"/>
      <c r="AR284" s="209"/>
    </row>
    <row r="285" spans="1:44" s="75" customFormat="1" ht="17.100000000000001" customHeight="1" x14ac:dyDescent="0.25">
      <c r="A285" s="278"/>
      <c r="B285" s="287"/>
      <c r="C285" s="305"/>
      <c r="D285" s="287"/>
      <c r="E285" s="302"/>
      <c r="F285" s="287"/>
      <c r="G285" s="225"/>
      <c r="H285" s="197"/>
      <c r="I285" s="243"/>
      <c r="J285" s="182"/>
      <c r="K285" s="180"/>
      <c r="L285" s="180"/>
      <c r="M285" s="182"/>
      <c r="N285" s="190"/>
      <c r="O285" s="190"/>
      <c r="P285" s="193"/>
      <c r="Q285" s="180"/>
      <c r="R285" s="257"/>
      <c r="S285" s="30" t="s">
        <v>340</v>
      </c>
      <c r="T285" s="76"/>
      <c r="U285" s="77"/>
      <c r="V285" s="77"/>
      <c r="W285" s="77"/>
      <c r="X285" s="77"/>
      <c r="Y285" s="77"/>
      <c r="Z285" s="31" t="str">
        <f t="shared" ref="Z285:Z348" si="20">IF($T285&lt;&gt;"",IF(AND(V285="SI",W285="SI",X285="SI",Y285="SI"),"Suficiente",IF(OR(V285="NO",W285="NO",X285="NO",Y285="NO"),"Deficiente",IF(OR(V285="",W285="",X285="",Y285=""),"Falta Valorar el Control",""))),"")</f>
        <v/>
      </c>
      <c r="AA285" s="81">
        <f t="shared" si="16"/>
        <v>0</v>
      </c>
      <c r="AB285" s="81">
        <f t="shared" si="19"/>
        <v>0</v>
      </c>
      <c r="AC285" s="308"/>
      <c r="AD285" s="238"/>
      <c r="AE285" s="238"/>
      <c r="AF285" s="190"/>
      <c r="AG285" s="190"/>
      <c r="AH285" s="200"/>
      <c r="AI285" s="200"/>
      <c r="AJ285" s="187"/>
      <c r="AK285" s="187"/>
      <c r="AL285" s="187"/>
      <c r="AM285" s="252"/>
      <c r="AN285" s="252"/>
      <c r="AO285" s="252"/>
      <c r="AP285" s="252"/>
      <c r="AQ285" s="262"/>
      <c r="AR285" s="209"/>
    </row>
    <row r="286" spans="1:44" s="75" customFormat="1" ht="17.100000000000001" customHeight="1" x14ac:dyDescent="0.25">
      <c r="A286" s="278"/>
      <c r="B286" s="287"/>
      <c r="C286" s="305"/>
      <c r="D286" s="287"/>
      <c r="E286" s="302"/>
      <c r="F286" s="287"/>
      <c r="G286" s="225"/>
      <c r="H286" s="197"/>
      <c r="I286" s="243"/>
      <c r="J286" s="182"/>
      <c r="K286" s="180"/>
      <c r="L286" s="180"/>
      <c r="M286" s="182"/>
      <c r="N286" s="190"/>
      <c r="O286" s="190"/>
      <c r="P286" s="193"/>
      <c r="Q286" s="180"/>
      <c r="R286" s="257"/>
      <c r="S286" s="30" t="s">
        <v>341</v>
      </c>
      <c r="T286" s="76"/>
      <c r="U286" s="77"/>
      <c r="V286" s="77"/>
      <c r="W286" s="77"/>
      <c r="X286" s="77"/>
      <c r="Y286" s="77"/>
      <c r="Z286" s="31" t="str">
        <f t="shared" si="20"/>
        <v/>
      </c>
      <c r="AA286" s="81">
        <f t="shared" si="16"/>
        <v>0</v>
      </c>
      <c r="AB286" s="81">
        <f t="shared" si="19"/>
        <v>0</v>
      </c>
      <c r="AC286" s="308"/>
      <c r="AD286" s="238"/>
      <c r="AE286" s="238"/>
      <c r="AF286" s="190"/>
      <c r="AG286" s="190"/>
      <c r="AH286" s="200"/>
      <c r="AI286" s="200"/>
      <c r="AJ286" s="187"/>
      <c r="AK286" s="187"/>
      <c r="AL286" s="187"/>
      <c r="AM286" s="252"/>
      <c r="AN286" s="252"/>
      <c r="AO286" s="252"/>
      <c r="AP286" s="252"/>
      <c r="AQ286" s="262"/>
      <c r="AR286" s="209"/>
    </row>
    <row r="287" spans="1:44" s="75" customFormat="1" ht="17.100000000000001" customHeight="1" x14ac:dyDescent="0.25">
      <c r="A287" s="278"/>
      <c r="B287" s="287"/>
      <c r="C287" s="305"/>
      <c r="D287" s="287"/>
      <c r="E287" s="302"/>
      <c r="F287" s="287"/>
      <c r="G287" s="225"/>
      <c r="H287" s="197"/>
      <c r="I287" s="243"/>
      <c r="J287" s="182"/>
      <c r="K287" s="180"/>
      <c r="L287" s="180"/>
      <c r="M287" s="182"/>
      <c r="N287" s="190"/>
      <c r="O287" s="190"/>
      <c r="P287" s="193"/>
      <c r="Q287" s="180"/>
      <c r="R287" s="257"/>
      <c r="S287" s="30" t="s">
        <v>342</v>
      </c>
      <c r="T287" s="76"/>
      <c r="U287" s="77"/>
      <c r="V287" s="77"/>
      <c r="W287" s="77"/>
      <c r="X287" s="77"/>
      <c r="Y287" s="77"/>
      <c r="Z287" s="31" t="str">
        <f t="shared" si="20"/>
        <v/>
      </c>
      <c r="AA287" s="81">
        <f t="shared" si="16"/>
        <v>0</v>
      </c>
      <c r="AB287" s="81">
        <f t="shared" si="19"/>
        <v>0</v>
      </c>
      <c r="AC287" s="308"/>
      <c r="AD287" s="238"/>
      <c r="AE287" s="238"/>
      <c r="AF287" s="190"/>
      <c r="AG287" s="190"/>
      <c r="AH287" s="200"/>
      <c r="AI287" s="200"/>
      <c r="AJ287" s="187"/>
      <c r="AK287" s="187"/>
      <c r="AL287" s="187"/>
      <c r="AM287" s="252"/>
      <c r="AN287" s="252"/>
      <c r="AO287" s="252"/>
      <c r="AP287" s="252"/>
      <c r="AQ287" s="262"/>
      <c r="AR287" s="209"/>
    </row>
    <row r="288" spans="1:44" s="75" customFormat="1" ht="17.100000000000001" customHeight="1" x14ac:dyDescent="0.25">
      <c r="A288" s="278"/>
      <c r="B288" s="287"/>
      <c r="C288" s="305"/>
      <c r="D288" s="287"/>
      <c r="E288" s="302"/>
      <c r="F288" s="287"/>
      <c r="G288" s="225"/>
      <c r="H288" s="197"/>
      <c r="I288" s="243">
        <v>11.3</v>
      </c>
      <c r="J288" s="182"/>
      <c r="K288" s="180"/>
      <c r="L288" s="180"/>
      <c r="M288" s="182"/>
      <c r="N288" s="190"/>
      <c r="O288" s="190"/>
      <c r="P288" s="193"/>
      <c r="Q288" s="180"/>
      <c r="R288" s="256">
        <f>IF(Q288="SI",1,IF(Q288="NO",3,0))</f>
        <v>0</v>
      </c>
      <c r="S288" s="30" t="s">
        <v>343</v>
      </c>
      <c r="T288" s="76"/>
      <c r="U288" s="77"/>
      <c r="V288" s="77"/>
      <c r="W288" s="77"/>
      <c r="X288" s="77"/>
      <c r="Y288" s="77"/>
      <c r="Z288" s="31" t="str">
        <f t="shared" si="20"/>
        <v/>
      </c>
      <c r="AA288" s="81">
        <f t="shared" si="16"/>
        <v>0</v>
      </c>
      <c r="AB288" s="81">
        <f t="shared" si="19"/>
        <v>0</v>
      </c>
      <c r="AC288" s="308"/>
      <c r="AD288" s="238"/>
      <c r="AE288" s="238"/>
      <c r="AF288" s="190"/>
      <c r="AG288" s="190"/>
      <c r="AH288" s="200"/>
      <c r="AI288" s="200"/>
      <c r="AJ288" s="187"/>
      <c r="AK288" s="187"/>
      <c r="AL288" s="187"/>
      <c r="AM288" s="252"/>
      <c r="AN288" s="252"/>
      <c r="AO288" s="252"/>
      <c r="AP288" s="252"/>
      <c r="AQ288" s="262"/>
      <c r="AR288" s="255"/>
    </row>
    <row r="289" spans="1:44" s="75" customFormat="1" ht="17.100000000000001" customHeight="1" x14ac:dyDescent="0.25">
      <c r="A289" s="278"/>
      <c r="B289" s="287"/>
      <c r="C289" s="305"/>
      <c r="D289" s="287"/>
      <c r="E289" s="302"/>
      <c r="F289" s="287"/>
      <c r="G289" s="225"/>
      <c r="H289" s="197"/>
      <c r="I289" s="243"/>
      <c r="J289" s="182"/>
      <c r="K289" s="180"/>
      <c r="L289" s="180"/>
      <c r="M289" s="182"/>
      <c r="N289" s="190"/>
      <c r="O289" s="190"/>
      <c r="P289" s="193"/>
      <c r="Q289" s="180"/>
      <c r="R289" s="257"/>
      <c r="S289" s="30" t="s">
        <v>344</v>
      </c>
      <c r="T289" s="76"/>
      <c r="U289" s="77"/>
      <c r="V289" s="77"/>
      <c r="W289" s="77"/>
      <c r="X289" s="77"/>
      <c r="Y289" s="77"/>
      <c r="Z289" s="31" t="str">
        <f t="shared" si="20"/>
        <v/>
      </c>
      <c r="AA289" s="81">
        <f t="shared" si="16"/>
        <v>0</v>
      </c>
      <c r="AB289" s="81">
        <f t="shared" si="19"/>
        <v>0</v>
      </c>
      <c r="AC289" s="308"/>
      <c r="AD289" s="238"/>
      <c r="AE289" s="238"/>
      <c r="AF289" s="190"/>
      <c r="AG289" s="190"/>
      <c r="AH289" s="200"/>
      <c r="AI289" s="200"/>
      <c r="AJ289" s="187"/>
      <c r="AK289" s="187"/>
      <c r="AL289" s="187"/>
      <c r="AM289" s="252"/>
      <c r="AN289" s="252"/>
      <c r="AO289" s="252"/>
      <c r="AP289" s="252"/>
      <c r="AQ289" s="262"/>
      <c r="AR289" s="209"/>
    </row>
    <row r="290" spans="1:44" s="75" customFormat="1" ht="17.100000000000001" customHeight="1" x14ac:dyDescent="0.25">
      <c r="A290" s="278"/>
      <c r="B290" s="287"/>
      <c r="C290" s="305"/>
      <c r="D290" s="287"/>
      <c r="E290" s="302"/>
      <c r="F290" s="287"/>
      <c r="G290" s="225"/>
      <c r="H290" s="197"/>
      <c r="I290" s="243"/>
      <c r="J290" s="182"/>
      <c r="K290" s="180"/>
      <c r="L290" s="180"/>
      <c r="M290" s="182"/>
      <c r="N290" s="190"/>
      <c r="O290" s="190"/>
      <c r="P290" s="193"/>
      <c r="Q290" s="180"/>
      <c r="R290" s="257"/>
      <c r="S290" s="30" t="s">
        <v>345</v>
      </c>
      <c r="T290" s="76"/>
      <c r="U290" s="77"/>
      <c r="V290" s="77"/>
      <c r="W290" s="77"/>
      <c r="X290" s="77"/>
      <c r="Y290" s="77"/>
      <c r="Z290" s="31" t="str">
        <f t="shared" si="20"/>
        <v/>
      </c>
      <c r="AA290" s="81">
        <f t="shared" si="16"/>
        <v>0</v>
      </c>
      <c r="AB290" s="81">
        <f t="shared" si="19"/>
        <v>0</v>
      </c>
      <c r="AC290" s="308"/>
      <c r="AD290" s="238"/>
      <c r="AE290" s="238"/>
      <c r="AF290" s="190"/>
      <c r="AG290" s="190"/>
      <c r="AH290" s="200"/>
      <c r="AI290" s="200"/>
      <c r="AJ290" s="187"/>
      <c r="AK290" s="187"/>
      <c r="AL290" s="187"/>
      <c r="AM290" s="252"/>
      <c r="AN290" s="252"/>
      <c r="AO290" s="252"/>
      <c r="AP290" s="252"/>
      <c r="AQ290" s="262"/>
      <c r="AR290" s="209"/>
    </row>
    <row r="291" spans="1:44" s="75" customFormat="1" ht="17.100000000000001" customHeight="1" x14ac:dyDescent="0.25">
      <c r="A291" s="278"/>
      <c r="B291" s="287"/>
      <c r="C291" s="305"/>
      <c r="D291" s="287"/>
      <c r="E291" s="302"/>
      <c r="F291" s="287"/>
      <c r="G291" s="225"/>
      <c r="H291" s="197"/>
      <c r="I291" s="243"/>
      <c r="J291" s="182"/>
      <c r="K291" s="180"/>
      <c r="L291" s="180"/>
      <c r="M291" s="182"/>
      <c r="N291" s="190"/>
      <c r="O291" s="190"/>
      <c r="P291" s="193"/>
      <c r="Q291" s="180"/>
      <c r="R291" s="257"/>
      <c r="S291" s="30" t="s">
        <v>346</v>
      </c>
      <c r="T291" s="76"/>
      <c r="U291" s="77"/>
      <c r="V291" s="77"/>
      <c r="W291" s="77"/>
      <c r="X291" s="77"/>
      <c r="Y291" s="77"/>
      <c r="Z291" s="31" t="str">
        <f t="shared" si="20"/>
        <v/>
      </c>
      <c r="AA291" s="81">
        <f t="shared" si="16"/>
        <v>0</v>
      </c>
      <c r="AB291" s="81">
        <f t="shared" si="19"/>
        <v>0</v>
      </c>
      <c r="AC291" s="308"/>
      <c r="AD291" s="238"/>
      <c r="AE291" s="238"/>
      <c r="AF291" s="190"/>
      <c r="AG291" s="190"/>
      <c r="AH291" s="200"/>
      <c r="AI291" s="200"/>
      <c r="AJ291" s="187"/>
      <c r="AK291" s="187"/>
      <c r="AL291" s="187"/>
      <c r="AM291" s="252"/>
      <c r="AN291" s="252"/>
      <c r="AO291" s="252"/>
      <c r="AP291" s="252"/>
      <c r="AQ291" s="262"/>
      <c r="AR291" s="209"/>
    </row>
    <row r="292" spans="1:44" s="75" customFormat="1" ht="17.100000000000001" customHeight="1" x14ac:dyDescent="0.25">
      <c r="A292" s="278"/>
      <c r="B292" s="287"/>
      <c r="C292" s="305"/>
      <c r="D292" s="287"/>
      <c r="E292" s="302"/>
      <c r="F292" s="287"/>
      <c r="G292" s="225"/>
      <c r="H292" s="197"/>
      <c r="I292" s="243"/>
      <c r="J292" s="182"/>
      <c r="K292" s="180"/>
      <c r="L292" s="180"/>
      <c r="M292" s="182"/>
      <c r="N292" s="190"/>
      <c r="O292" s="190"/>
      <c r="P292" s="193"/>
      <c r="Q292" s="180"/>
      <c r="R292" s="257"/>
      <c r="S292" s="30" t="s">
        <v>347</v>
      </c>
      <c r="T292" s="76"/>
      <c r="U292" s="77"/>
      <c r="V292" s="77"/>
      <c r="W292" s="77"/>
      <c r="X292" s="77"/>
      <c r="Y292" s="77"/>
      <c r="Z292" s="31" t="str">
        <f t="shared" si="20"/>
        <v/>
      </c>
      <c r="AA292" s="81">
        <f t="shared" si="16"/>
        <v>0</v>
      </c>
      <c r="AB292" s="81">
        <f t="shared" si="19"/>
        <v>0</v>
      </c>
      <c r="AC292" s="308"/>
      <c r="AD292" s="238"/>
      <c r="AE292" s="238"/>
      <c r="AF292" s="190"/>
      <c r="AG292" s="190"/>
      <c r="AH292" s="200"/>
      <c r="AI292" s="200"/>
      <c r="AJ292" s="187"/>
      <c r="AK292" s="187"/>
      <c r="AL292" s="187"/>
      <c r="AM292" s="252"/>
      <c r="AN292" s="252"/>
      <c r="AO292" s="252"/>
      <c r="AP292" s="252"/>
      <c r="AQ292" s="262"/>
      <c r="AR292" s="209"/>
    </row>
    <row r="293" spans="1:44" s="75" customFormat="1" ht="17.100000000000001" customHeight="1" x14ac:dyDescent="0.25">
      <c r="A293" s="278"/>
      <c r="B293" s="287"/>
      <c r="C293" s="305"/>
      <c r="D293" s="287"/>
      <c r="E293" s="302"/>
      <c r="F293" s="287"/>
      <c r="G293" s="225"/>
      <c r="H293" s="197"/>
      <c r="I293" s="243">
        <v>11.4</v>
      </c>
      <c r="J293" s="182"/>
      <c r="K293" s="180"/>
      <c r="L293" s="180"/>
      <c r="M293" s="182"/>
      <c r="N293" s="190"/>
      <c r="O293" s="190"/>
      <c r="P293" s="193"/>
      <c r="Q293" s="180"/>
      <c r="R293" s="256">
        <f>IF(Q293="SI",1,IF(Q293="NO",3,0))</f>
        <v>0</v>
      </c>
      <c r="S293" s="30" t="s">
        <v>348</v>
      </c>
      <c r="T293" s="76"/>
      <c r="U293" s="77"/>
      <c r="V293" s="77"/>
      <c r="W293" s="77"/>
      <c r="X293" s="77"/>
      <c r="Y293" s="77"/>
      <c r="Z293" s="31" t="str">
        <f t="shared" si="20"/>
        <v/>
      </c>
      <c r="AA293" s="81">
        <f t="shared" ref="AA293:AA327" si="21">IF(Z293="Suficiente",1,0)</f>
        <v>0</v>
      </c>
      <c r="AB293" s="81">
        <f t="shared" si="19"/>
        <v>0</v>
      </c>
      <c r="AC293" s="308"/>
      <c r="AD293" s="238"/>
      <c r="AE293" s="238"/>
      <c r="AF293" s="190"/>
      <c r="AG293" s="190"/>
      <c r="AH293" s="200"/>
      <c r="AI293" s="200"/>
      <c r="AJ293" s="187"/>
      <c r="AK293" s="187"/>
      <c r="AL293" s="187"/>
      <c r="AM293" s="252"/>
      <c r="AN293" s="252"/>
      <c r="AO293" s="252"/>
      <c r="AP293" s="252"/>
      <c r="AQ293" s="262"/>
      <c r="AR293" s="255"/>
    </row>
    <row r="294" spans="1:44" s="75" customFormat="1" ht="17.100000000000001" customHeight="1" x14ac:dyDescent="0.25">
      <c r="A294" s="278"/>
      <c r="B294" s="287"/>
      <c r="C294" s="305"/>
      <c r="D294" s="287"/>
      <c r="E294" s="302"/>
      <c r="F294" s="287"/>
      <c r="G294" s="225"/>
      <c r="H294" s="197"/>
      <c r="I294" s="243"/>
      <c r="J294" s="182"/>
      <c r="K294" s="180"/>
      <c r="L294" s="180"/>
      <c r="M294" s="182"/>
      <c r="N294" s="190"/>
      <c r="O294" s="190"/>
      <c r="P294" s="193"/>
      <c r="Q294" s="180"/>
      <c r="R294" s="257"/>
      <c r="S294" s="30" t="s">
        <v>349</v>
      </c>
      <c r="T294" s="76"/>
      <c r="U294" s="77"/>
      <c r="V294" s="77"/>
      <c r="W294" s="77"/>
      <c r="X294" s="77"/>
      <c r="Y294" s="77"/>
      <c r="Z294" s="31" t="str">
        <f t="shared" si="20"/>
        <v/>
      </c>
      <c r="AA294" s="81">
        <f t="shared" si="21"/>
        <v>0</v>
      </c>
      <c r="AB294" s="81">
        <f t="shared" si="19"/>
        <v>0</v>
      </c>
      <c r="AC294" s="308"/>
      <c r="AD294" s="238"/>
      <c r="AE294" s="238"/>
      <c r="AF294" s="190"/>
      <c r="AG294" s="190"/>
      <c r="AH294" s="200"/>
      <c r="AI294" s="200"/>
      <c r="AJ294" s="187"/>
      <c r="AK294" s="187"/>
      <c r="AL294" s="187"/>
      <c r="AM294" s="252"/>
      <c r="AN294" s="252"/>
      <c r="AO294" s="252"/>
      <c r="AP294" s="252"/>
      <c r="AQ294" s="262"/>
      <c r="AR294" s="209"/>
    </row>
    <row r="295" spans="1:44" s="75" customFormat="1" ht="17.100000000000001" customHeight="1" x14ac:dyDescent="0.25">
      <c r="A295" s="278"/>
      <c r="B295" s="287"/>
      <c r="C295" s="305"/>
      <c r="D295" s="287"/>
      <c r="E295" s="302"/>
      <c r="F295" s="287"/>
      <c r="G295" s="225"/>
      <c r="H295" s="197"/>
      <c r="I295" s="243"/>
      <c r="J295" s="182"/>
      <c r="K295" s="180"/>
      <c r="L295" s="180"/>
      <c r="M295" s="182"/>
      <c r="N295" s="190"/>
      <c r="O295" s="190"/>
      <c r="P295" s="193"/>
      <c r="Q295" s="180"/>
      <c r="R295" s="257"/>
      <c r="S295" s="30" t="s">
        <v>350</v>
      </c>
      <c r="T295" s="76"/>
      <c r="U295" s="77"/>
      <c r="V295" s="77"/>
      <c r="W295" s="77"/>
      <c r="X295" s="77"/>
      <c r="Y295" s="77"/>
      <c r="Z295" s="31" t="str">
        <f t="shared" si="20"/>
        <v/>
      </c>
      <c r="AA295" s="81">
        <f t="shared" si="21"/>
        <v>0</v>
      </c>
      <c r="AB295" s="81">
        <f t="shared" si="19"/>
        <v>0</v>
      </c>
      <c r="AC295" s="308"/>
      <c r="AD295" s="238"/>
      <c r="AE295" s="238"/>
      <c r="AF295" s="190"/>
      <c r="AG295" s="190"/>
      <c r="AH295" s="200"/>
      <c r="AI295" s="200"/>
      <c r="AJ295" s="187"/>
      <c r="AK295" s="187"/>
      <c r="AL295" s="187"/>
      <c r="AM295" s="252"/>
      <c r="AN295" s="252"/>
      <c r="AO295" s="252"/>
      <c r="AP295" s="252"/>
      <c r="AQ295" s="262"/>
      <c r="AR295" s="209"/>
    </row>
    <row r="296" spans="1:44" s="75" customFormat="1" ht="17.100000000000001" customHeight="1" x14ac:dyDescent="0.25">
      <c r="A296" s="278"/>
      <c r="B296" s="287"/>
      <c r="C296" s="305"/>
      <c r="D296" s="287"/>
      <c r="E296" s="302"/>
      <c r="F296" s="287"/>
      <c r="G296" s="225"/>
      <c r="H296" s="197"/>
      <c r="I296" s="243"/>
      <c r="J296" s="182"/>
      <c r="K296" s="180"/>
      <c r="L296" s="180"/>
      <c r="M296" s="182"/>
      <c r="N296" s="190"/>
      <c r="O296" s="190"/>
      <c r="P296" s="193"/>
      <c r="Q296" s="180"/>
      <c r="R296" s="257"/>
      <c r="S296" s="30" t="s">
        <v>351</v>
      </c>
      <c r="T296" s="76"/>
      <c r="U296" s="77"/>
      <c r="V296" s="77"/>
      <c r="W296" s="77"/>
      <c r="X296" s="77"/>
      <c r="Y296" s="77"/>
      <c r="Z296" s="31" t="str">
        <f t="shared" si="20"/>
        <v/>
      </c>
      <c r="AA296" s="81">
        <f t="shared" si="21"/>
        <v>0</v>
      </c>
      <c r="AB296" s="81">
        <f t="shared" si="19"/>
        <v>0</v>
      </c>
      <c r="AC296" s="308"/>
      <c r="AD296" s="238"/>
      <c r="AE296" s="238"/>
      <c r="AF296" s="190"/>
      <c r="AG296" s="190"/>
      <c r="AH296" s="200"/>
      <c r="AI296" s="200"/>
      <c r="AJ296" s="187"/>
      <c r="AK296" s="187"/>
      <c r="AL296" s="187"/>
      <c r="AM296" s="252"/>
      <c r="AN296" s="252"/>
      <c r="AO296" s="252"/>
      <c r="AP296" s="252"/>
      <c r="AQ296" s="262"/>
      <c r="AR296" s="209"/>
    </row>
    <row r="297" spans="1:44" s="75" customFormat="1" ht="17.100000000000001" customHeight="1" x14ac:dyDescent="0.25">
      <c r="A297" s="278"/>
      <c r="B297" s="287"/>
      <c r="C297" s="305"/>
      <c r="D297" s="287"/>
      <c r="E297" s="302"/>
      <c r="F297" s="287"/>
      <c r="G297" s="225"/>
      <c r="H297" s="197"/>
      <c r="I297" s="243"/>
      <c r="J297" s="182"/>
      <c r="K297" s="180"/>
      <c r="L297" s="180"/>
      <c r="M297" s="182"/>
      <c r="N297" s="190"/>
      <c r="O297" s="190"/>
      <c r="P297" s="193"/>
      <c r="Q297" s="180"/>
      <c r="R297" s="257"/>
      <c r="S297" s="30" t="s">
        <v>352</v>
      </c>
      <c r="T297" s="76"/>
      <c r="U297" s="77"/>
      <c r="V297" s="77"/>
      <c r="W297" s="77"/>
      <c r="X297" s="77"/>
      <c r="Y297" s="77"/>
      <c r="Z297" s="31" t="str">
        <f t="shared" si="20"/>
        <v/>
      </c>
      <c r="AA297" s="81">
        <f t="shared" si="21"/>
        <v>0</v>
      </c>
      <c r="AB297" s="81">
        <f t="shared" si="19"/>
        <v>0</v>
      </c>
      <c r="AC297" s="308"/>
      <c r="AD297" s="238"/>
      <c r="AE297" s="238"/>
      <c r="AF297" s="190"/>
      <c r="AG297" s="190"/>
      <c r="AH297" s="200"/>
      <c r="AI297" s="200"/>
      <c r="AJ297" s="187"/>
      <c r="AK297" s="187"/>
      <c r="AL297" s="187"/>
      <c r="AM297" s="252"/>
      <c r="AN297" s="252"/>
      <c r="AO297" s="252"/>
      <c r="AP297" s="252"/>
      <c r="AQ297" s="262"/>
      <c r="AR297" s="209"/>
    </row>
    <row r="298" spans="1:44" s="75" customFormat="1" ht="17.100000000000001" customHeight="1" x14ac:dyDescent="0.25">
      <c r="A298" s="278"/>
      <c r="B298" s="287"/>
      <c r="C298" s="305"/>
      <c r="D298" s="287"/>
      <c r="E298" s="302"/>
      <c r="F298" s="287"/>
      <c r="G298" s="225"/>
      <c r="H298" s="197"/>
      <c r="I298" s="243">
        <v>11.5</v>
      </c>
      <c r="J298" s="182"/>
      <c r="K298" s="180"/>
      <c r="L298" s="180"/>
      <c r="M298" s="182"/>
      <c r="N298" s="190"/>
      <c r="O298" s="190"/>
      <c r="P298" s="193"/>
      <c r="Q298" s="180"/>
      <c r="R298" s="256">
        <f>IF(Q298="SI",1,IF(Q298="NO",3,0))</f>
        <v>0</v>
      </c>
      <c r="S298" s="30" t="s">
        <v>353</v>
      </c>
      <c r="T298" s="76"/>
      <c r="U298" s="77"/>
      <c r="V298" s="77"/>
      <c r="W298" s="77"/>
      <c r="X298" s="77"/>
      <c r="Y298" s="77"/>
      <c r="Z298" s="31" t="str">
        <f t="shared" si="20"/>
        <v/>
      </c>
      <c r="AA298" s="81">
        <f t="shared" si="21"/>
        <v>0</v>
      </c>
      <c r="AB298" s="81">
        <f t="shared" si="19"/>
        <v>0</v>
      </c>
      <c r="AC298" s="308"/>
      <c r="AD298" s="238"/>
      <c r="AE298" s="238"/>
      <c r="AF298" s="190"/>
      <c r="AG298" s="190"/>
      <c r="AH298" s="200"/>
      <c r="AI298" s="200"/>
      <c r="AJ298" s="187"/>
      <c r="AK298" s="187"/>
      <c r="AL298" s="187"/>
      <c r="AM298" s="252"/>
      <c r="AN298" s="252"/>
      <c r="AO298" s="252"/>
      <c r="AP298" s="252"/>
      <c r="AQ298" s="262"/>
      <c r="AR298" s="255"/>
    </row>
    <row r="299" spans="1:44" s="75" customFormat="1" ht="17.100000000000001" customHeight="1" x14ac:dyDescent="0.25">
      <c r="A299" s="278"/>
      <c r="B299" s="287"/>
      <c r="C299" s="305"/>
      <c r="D299" s="287"/>
      <c r="E299" s="302"/>
      <c r="F299" s="287"/>
      <c r="G299" s="225"/>
      <c r="H299" s="197"/>
      <c r="I299" s="243"/>
      <c r="J299" s="182"/>
      <c r="K299" s="180"/>
      <c r="L299" s="180"/>
      <c r="M299" s="182"/>
      <c r="N299" s="190"/>
      <c r="O299" s="190"/>
      <c r="P299" s="193"/>
      <c r="Q299" s="180"/>
      <c r="R299" s="257"/>
      <c r="S299" s="30" t="s">
        <v>354</v>
      </c>
      <c r="T299" s="76"/>
      <c r="U299" s="77"/>
      <c r="V299" s="77"/>
      <c r="W299" s="77"/>
      <c r="X299" s="77"/>
      <c r="Y299" s="77"/>
      <c r="Z299" s="31" t="str">
        <f t="shared" si="20"/>
        <v/>
      </c>
      <c r="AA299" s="81">
        <f t="shared" si="21"/>
        <v>0</v>
      </c>
      <c r="AB299" s="81">
        <f t="shared" si="19"/>
        <v>0</v>
      </c>
      <c r="AC299" s="308"/>
      <c r="AD299" s="238"/>
      <c r="AE299" s="238"/>
      <c r="AF299" s="190"/>
      <c r="AG299" s="190"/>
      <c r="AH299" s="200"/>
      <c r="AI299" s="200"/>
      <c r="AJ299" s="187"/>
      <c r="AK299" s="187"/>
      <c r="AL299" s="187"/>
      <c r="AM299" s="252"/>
      <c r="AN299" s="252"/>
      <c r="AO299" s="252"/>
      <c r="AP299" s="252"/>
      <c r="AQ299" s="262"/>
      <c r="AR299" s="209"/>
    </row>
    <row r="300" spans="1:44" s="75" customFormat="1" ht="17.100000000000001" customHeight="1" x14ac:dyDescent="0.25">
      <c r="A300" s="278"/>
      <c r="B300" s="287"/>
      <c r="C300" s="305"/>
      <c r="D300" s="287"/>
      <c r="E300" s="302"/>
      <c r="F300" s="287"/>
      <c r="G300" s="225"/>
      <c r="H300" s="197"/>
      <c r="I300" s="243"/>
      <c r="J300" s="182"/>
      <c r="K300" s="180"/>
      <c r="L300" s="180"/>
      <c r="M300" s="182"/>
      <c r="N300" s="190"/>
      <c r="O300" s="190"/>
      <c r="P300" s="193"/>
      <c r="Q300" s="180"/>
      <c r="R300" s="257"/>
      <c r="S300" s="30" t="s">
        <v>355</v>
      </c>
      <c r="T300" s="76"/>
      <c r="U300" s="77"/>
      <c r="V300" s="77"/>
      <c r="W300" s="77"/>
      <c r="X300" s="77"/>
      <c r="Y300" s="77"/>
      <c r="Z300" s="31" t="str">
        <f t="shared" si="20"/>
        <v/>
      </c>
      <c r="AA300" s="81">
        <f t="shared" si="21"/>
        <v>0</v>
      </c>
      <c r="AB300" s="81">
        <f t="shared" si="19"/>
        <v>0</v>
      </c>
      <c r="AC300" s="308"/>
      <c r="AD300" s="238"/>
      <c r="AE300" s="238"/>
      <c r="AF300" s="190"/>
      <c r="AG300" s="190"/>
      <c r="AH300" s="200"/>
      <c r="AI300" s="200"/>
      <c r="AJ300" s="187"/>
      <c r="AK300" s="187"/>
      <c r="AL300" s="187"/>
      <c r="AM300" s="252"/>
      <c r="AN300" s="252"/>
      <c r="AO300" s="252"/>
      <c r="AP300" s="252"/>
      <c r="AQ300" s="262"/>
      <c r="AR300" s="209"/>
    </row>
    <row r="301" spans="1:44" s="75" customFormat="1" ht="17.100000000000001" customHeight="1" x14ac:dyDescent="0.25">
      <c r="A301" s="278"/>
      <c r="B301" s="287"/>
      <c r="C301" s="305"/>
      <c r="D301" s="287"/>
      <c r="E301" s="302"/>
      <c r="F301" s="287"/>
      <c r="G301" s="225"/>
      <c r="H301" s="197"/>
      <c r="I301" s="243"/>
      <c r="J301" s="182"/>
      <c r="K301" s="180"/>
      <c r="L301" s="180"/>
      <c r="M301" s="182"/>
      <c r="N301" s="190"/>
      <c r="O301" s="190"/>
      <c r="P301" s="193"/>
      <c r="Q301" s="180"/>
      <c r="R301" s="257"/>
      <c r="S301" s="30" t="s">
        <v>356</v>
      </c>
      <c r="T301" s="76"/>
      <c r="U301" s="77"/>
      <c r="V301" s="77"/>
      <c r="W301" s="77"/>
      <c r="X301" s="77"/>
      <c r="Y301" s="77"/>
      <c r="Z301" s="31" t="str">
        <f t="shared" si="20"/>
        <v/>
      </c>
      <c r="AA301" s="81">
        <f t="shared" si="21"/>
        <v>0</v>
      </c>
      <c r="AB301" s="81">
        <f t="shared" si="19"/>
        <v>0</v>
      </c>
      <c r="AC301" s="308"/>
      <c r="AD301" s="238"/>
      <c r="AE301" s="238"/>
      <c r="AF301" s="190"/>
      <c r="AG301" s="190"/>
      <c r="AH301" s="200"/>
      <c r="AI301" s="200"/>
      <c r="AJ301" s="187"/>
      <c r="AK301" s="187"/>
      <c r="AL301" s="187"/>
      <c r="AM301" s="252"/>
      <c r="AN301" s="252"/>
      <c r="AO301" s="252"/>
      <c r="AP301" s="252"/>
      <c r="AQ301" s="262"/>
      <c r="AR301" s="209"/>
    </row>
    <row r="302" spans="1:44" s="75" customFormat="1" ht="17.100000000000001" customHeight="1" x14ac:dyDescent="0.25">
      <c r="A302" s="279"/>
      <c r="B302" s="288"/>
      <c r="C302" s="306"/>
      <c r="D302" s="288"/>
      <c r="E302" s="303"/>
      <c r="F302" s="288"/>
      <c r="G302" s="226"/>
      <c r="H302" s="198"/>
      <c r="I302" s="244"/>
      <c r="J302" s="228"/>
      <c r="K302" s="181"/>
      <c r="L302" s="181"/>
      <c r="M302" s="228"/>
      <c r="N302" s="191"/>
      <c r="O302" s="191"/>
      <c r="P302" s="194"/>
      <c r="Q302" s="181"/>
      <c r="R302" s="299"/>
      <c r="S302" s="32" t="s">
        <v>357</v>
      </c>
      <c r="T302" s="78"/>
      <c r="U302" s="79"/>
      <c r="V302" s="79"/>
      <c r="W302" s="79"/>
      <c r="X302" s="79"/>
      <c r="Y302" s="79"/>
      <c r="Z302" s="33" t="str">
        <f t="shared" si="20"/>
        <v/>
      </c>
      <c r="AA302" s="82">
        <f t="shared" si="21"/>
        <v>0</v>
      </c>
      <c r="AB302" s="82">
        <f t="shared" si="19"/>
        <v>0</v>
      </c>
      <c r="AC302" s="309"/>
      <c r="AD302" s="239"/>
      <c r="AE302" s="239"/>
      <c r="AF302" s="191"/>
      <c r="AG302" s="191"/>
      <c r="AH302" s="201"/>
      <c r="AI302" s="201"/>
      <c r="AJ302" s="188"/>
      <c r="AK302" s="188"/>
      <c r="AL302" s="188"/>
      <c r="AM302" s="253"/>
      <c r="AN302" s="253"/>
      <c r="AO302" s="253"/>
      <c r="AP302" s="253"/>
      <c r="AQ302" s="263"/>
      <c r="AR302" s="210"/>
    </row>
    <row r="303" spans="1:44" s="75" customFormat="1" ht="17.100000000000001" customHeight="1" x14ac:dyDescent="0.25">
      <c r="A303" s="289" t="str">
        <f>IF(E303&lt;&gt;"",'Información General'!$D$15&amp;"_"&amp;+$A$1+12,"")</f>
        <v>2025_12</v>
      </c>
      <c r="B303" s="274" t="s">
        <v>2230</v>
      </c>
      <c r="C303" s="271" t="s">
        <v>617</v>
      </c>
      <c r="D303" s="274" t="s">
        <v>2231</v>
      </c>
      <c r="E303" s="280" t="s">
        <v>2329</v>
      </c>
      <c r="F303" s="274" t="s">
        <v>60</v>
      </c>
      <c r="G303" s="283" t="s">
        <v>626</v>
      </c>
      <c r="H303" s="242"/>
      <c r="I303" s="300">
        <v>12.1</v>
      </c>
      <c r="J303" s="242" t="s">
        <v>2232</v>
      </c>
      <c r="K303" s="196" t="s">
        <v>99</v>
      </c>
      <c r="L303" s="196" t="s">
        <v>106</v>
      </c>
      <c r="M303" s="311" t="s">
        <v>2307</v>
      </c>
      <c r="N303" s="183">
        <v>8</v>
      </c>
      <c r="O303" s="183">
        <v>3</v>
      </c>
      <c r="P303" s="234" t="str">
        <f>IF(AND(N303&lt;&gt;"",O303&lt;&gt;""),IF(AND(N303&gt;5,O303&gt;5),"I",IF(AND(N303&lt;=5,O303&gt;5),"II",IF(AND(N303&gt;5,O303&lt;=5),"IV",IF(AND(N303&lt;=5,O303&lt;=5),"III")))),"")</f>
        <v>IV</v>
      </c>
      <c r="Q303" s="196" t="s">
        <v>11</v>
      </c>
      <c r="R303" s="297">
        <f>IF(Q303="SI",1,IF(Q303="NO",3,0))</f>
        <v>1</v>
      </c>
      <c r="S303" s="28" t="s">
        <v>358</v>
      </c>
      <c r="T303" s="73" t="s">
        <v>2233</v>
      </c>
      <c r="U303" s="74" t="s">
        <v>8</v>
      </c>
      <c r="V303" s="74" t="s">
        <v>11</v>
      </c>
      <c r="W303" s="74" t="s">
        <v>11</v>
      </c>
      <c r="X303" s="74" t="s">
        <v>11</v>
      </c>
      <c r="Y303" s="74" t="s">
        <v>11</v>
      </c>
      <c r="Z303" s="29" t="str">
        <f t="shared" si="20"/>
        <v>Suficiente</v>
      </c>
      <c r="AA303" s="80">
        <f>IF(Z303="Suficiente",1,0)</f>
        <v>1</v>
      </c>
      <c r="AB303" s="80">
        <f>IF(Z303="Deficiente",1,0)</f>
        <v>0</v>
      </c>
      <c r="AC303" s="337" t="str">
        <f>IF(SUM(R303:R327)&gt;=1,IF((SUM(R303:R327)/COUNTA(Q303:Q327))=1,IF(SUM(AA303:AA327)&gt;=1,IF(SUM(AA303:AA327)/(SUM(AA303:AA327)+SUM(AB303:AB327))=100%,"SI","NO"),"NO"),"NO"),"")</f>
        <v>SI</v>
      </c>
      <c r="AD303" s="237" t="str">
        <f>IF($N303=1,"b","")</f>
        <v/>
      </c>
      <c r="AE303" s="237" t="str">
        <f>IF($O303=1,"b","")</f>
        <v/>
      </c>
      <c r="AF303" s="183">
        <v>5</v>
      </c>
      <c r="AG303" s="183">
        <v>2</v>
      </c>
      <c r="AH303" s="199">
        <f>IF(OR($AD303="b",$AE303="b"),2,0)</f>
        <v>0</v>
      </c>
      <c r="AI303" s="199">
        <f>IF(AND($N303=1,$AF303=1,$O303=1,$AG303=1),1,0)</f>
        <v>0</v>
      </c>
      <c r="AJ303" s="215">
        <f>IF(AF303&lt;&gt;"",IF(AI303=1,1,IF(OR($AF303&gt;$N303,AND($AC303="SI",$AF303=$N303),AND($AC303="NO",$AF303&lt;&gt;$N303)),0,1)),0)</f>
        <v>1</v>
      </c>
      <c r="AK303" s="215">
        <f>IF(AG303&lt;&gt;"",IF(AI303=1,1,IF(OR(AG303&gt;O303,AND(AC303="SI",AG303=O303),AND(AC303="NO",AG303&lt;&gt;O303)),0,1)),0)</f>
        <v>1</v>
      </c>
      <c r="AL303" s="215">
        <f>IF(AC303&lt;&gt;"",(+AI303+AJ303+AK303),0)</f>
        <v>2</v>
      </c>
      <c r="AM303" s="333" t="str">
        <f>IF($AL303&gt;=2,IF(AND($AF303="",$AG303=""),"",IF(AND($AF303&gt;5,$AG303&gt;5),"I","")),"")</f>
        <v/>
      </c>
      <c r="AN303" s="333" t="str">
        <f>IF($AL303&gt;=2,IF(AND($AF303="",$AG303=""),"",IF(AND($AF303&lt;6,$AG303&gt;5),"II","")),"")</f>
        <v/>
      </c>
      <c r="AO303" s="333" t="str">
        <f>IF($AL303&gt;=2,IF(AND($AF303="",$AG303=""),"",IF(AND($AF303&lt;6,$AG303&lt;6),"III","")),"")</f>
        <v>III</v>
      </c>
      <c r="AP303" s="333" t="str">
        <f>IF($AL303&gt;=2,IF(AND($AF303="",$AG303=""),"",IF(AND($AF303&gt;5,$AG303&lt;6),"IV","")),"")</f>
        <v/>
      </c>
      <c r="AQ303" s="264" t="s">
        <v>591</v>
      </c>
      <c r="AR303" s="340" t="s">
        <v>2234</v>
      </c>
    </row>
    <row r="304" spans="1:44" s="75" customFormat="1" ht="17.100000000000001" customHeight="1" x14ac:dyDescent="0.25">
      <c r="A304" s="290"/>
      <c r="B304" s="275"/>
      <c r="C304" s="272"/>
      <c r="D304" s="275"/>
      <c r="E304" s="281"/>
      <c r="F304" s="275"/>
      <c r="G304" s="284"/>
      <c r="H304" s="197"/>
      <c r="I304" s="295"/>
      <c r="J304" s="197"/>
      <c r="K304" s="195"/>
      <c r="L304" s="195"/>
      <c r="M304" s="312"/>
      <c r="N304" s="184"/>
      <c r="O304" s="184"/>
      <c r="P304" s="235"/>
      <c r="Q304" s="195"/>
      <c r="R304" s="257"/>
      <c r="S304" s="30" t="s">
        <v>359</v>
      </c>
      <c r="T304" s="76" t="s">
        <v>2341</v>
      </c>
      <c r="U304" s="77" t="s">
        <v>8</v>
      </c>
      <c r="V304" s="77" t="s">
        <v>11</v>
      </c>
      <c r="W304" s="77" t="s">
        <v>11</v>
      </c>
      <c r="X304" s="77" t="s">
        <v>11</v>
      </c>
      <c r="Y304" s="77" t="s">
        <v>11</v>
      </c>
      <c r="Z304" s="31" t="str">
        <f t="shared" si="20"/>
        <v>Suficiente</v>
      </c>
      <c r="AA304" s="81">
        <f t="shared" si="21"/>
        <v>1</v>
      </c>
      <c r="AB304" s="81">
        <f t="shared" ref="AB304:AB327" si="22">IF(Z304="Deficiente",1,0)</f>
        <v>0</v>
      </c>
      <c r="AC304" s="338"/>
      <c r="AD304" s="238"/>
      <c r="AE304" s="238"/>
      <c r="AF304" s="184"/>
      <c r="AG304" s="184"/>
      <c r="AH304" s="200"/>
      <c r="AI304" s="200"/>
      <c r="AJ304" s="216"/>
      <c r="AK304" s="216"/>
      <c r="AL304" s="216"/>
      <c r="AM304" s="252"/>
      <c r="AN304" s="252"/>
      <c r="AO304" s="252"/>
      <c r="AP304" s="252"/>
      <c r="AQ304" s="265"/>
      <c r="AR304" s="341"/>
    </row>
    <row r="305" spans="1:44" s="75" customFormat="1" ht="17.100000000000001" customHeight="1" x14ac:dyDescent="0.25">
      <c r="A305" s="290"/>
      <c r="B305" s="275"/>
      <c r="C305" s="272"/>
      <c r="D305" s="275"/>
      <c r="E305" s="281"/>
      <c r="F305" s="275"/>
      <c r="G305" s="284"/>
      <c r="H305" s="197"/>
      <c r="I305" s="295"/>
      <c r="J305" s="197"/>
      <c r="K305" s="195"/>
      <c r="L305" s="195"/>
      <c r="M305" s="312"/>
      <c r="N305" s="184"/>
      <c r="O305" s="184"/>
      <c r="P305" s="235"/>
      <c r="Q305" s="195"/>
      <c r="R305" s="257"/>
      <c r="S305" s="30" t="s">
        <v>360</v>
      </c>
      <c r="T305" s="76"/>
      <c r="U305" s="77"/>
      <c r="V305" s="77"/>
      <c r="W305" s="77"/>
      <c r="X305" s="77"/>
      <c r="Y305" s="77"/>
      <c r="Z305" s="31" t="str">
        <f t="shared" si="20"/>
        <v/>
      </c>
      <c r="AA305" s="81">
        <f t="shared" si="21"/>
        <v>0</v>
      </c>
      <c r="AB305" s="81">
        <f t="shared" si="22"/>
        <v>0</v>
      </c>
      <c r="AC305" s="338"/>
      <c r="AD305" s="238"/>
      <c r="AE305" s="238"/>
      <c r="AF305" s="184"/>
      <c r="AG305" s="184"/>
      <c r="AH305" s="200"/>
      <c r="AI305" s="200"/>
      <c r="AJ305" s="216"/>
      <c r="AK305" s="216"/>
      <c r="AL305" s="216"/>
      <c r="AM305" s="252"/>
      <c r="AN305" s="252"/>
      <c r="AO305" s="252"/>
      <c r="AP305" s="252"/>
      <c r="AQ305" s="265"/>
      <c r="AR305" s="341"/>
    </row>
    <row r="306" spans="1:44" s="75" customFormat="1" ht="17.100000000000001" customHeight="1" x14ac:dyDescent="0.25">
      <c r="A306" s="290"/>
      <c r="B306" s="275"/>
      <c r="C306" s="272"/>
      <c r="D306" s="275"/>
      <c r="E306" s="281"/>
      <c r="F306" s="275"/>
      <c r="G306" s="284"/>
      <c r="H306" s="197"/>
      <c r="I306" s="295"/>
      <c r="J306" s="197"/>
      <c r="K306" s="195"/>
      <c r="L306" s="195"/>
      <c r="M306" s="312"/>
      <c r="N306" s="184"/>
      <c r="O306" s="184"/>
      <c r="P306" s="235"/>
      <c r="Q306" s="195"/>
      <c r="R306" s="257"/>
      <c r="S306" s="30" t="s">
        <v>361</v>
      </c>
      <c r="T306" s="76"/>
      <c r="U306" s="77"/>
      <c r="V306" s="77"/>
      <c r="W306" s="77"/>
      <c r="X306" s="77"/>
      <c r="Y306" s="77"/>
      <c r="Z306" s="31" t="str">
        <f t="shared" si="20"/>
        <v/>
      </c>
      <c r="AA306" s="81">
        <f t="shared" si="21"/>
        <v>0</v>
      </c>
      <c r="AB306" s="81">
        <f t="shared" si="22"/>
        <v>0</v>
      </c>
      <c r="AC306" s="338"/>
      <c r="AD306" s="238"/>
      <c r="AE306" s="238"/>
      <c r="AF306" s="184"/>
      <c r="AG306" s="184"/>
      <c r="AH306" s="200"/>
      <c r="AI306" s="200"/>
      <c r="AJ306" s="216"/>
      <c r="AK306" s="216"/>
      <c r="AL306" s="216"/>
      <c r="AM306" s="252"/>
      <c r="AN306" s="252"/>
      <c r="AO306" s="252"/>
      <c r="AP306" s="252"/>
      <c r="AQ306" s="265"/>
      <c r="AR306" s="341"/>
    </row>
    <row r="307" spans="1:44" s="75" customFormat="1" ht="17.100000000000001" customHeight="1" x14ac:dyDescent="0.25">
      <c r="A307" s="290"/>
      <c r="B307" s="275"/>
      <c r="C307" s="272"/>
      <c r="D307" s="275"/>
      <c r="E307" s="281"/>
      <c r="F307" s="275"/>
      <c r="G307" s="284"/>
      <c r="H307" s="197"/>
      <c r="I307" s="295"/>
      <c r="J307" s="197"/>
      <c r="K307" s="195"/>
      <c r="L307" s="195"/>
      <c r="M307" s="312"/>
      <c r="N307" s="184"/>
      <c r="O307" s="184"/>
      <c r="P307" s="235"/>
      <c r="Q307" s="195"/>
      <c r="R307" s="257"/>
      <c r="S307" s="30" t="s">
        <v>362</v>
      </c>
      <c r="T307" s="76"/>
      <c r="U307" s="77"/>
      <c r="V307" s="77"/>
      <c r="W307" s="77"/>
      <c r="X307" s="77"/>
      <c r="Y307" s="77"/>
      <c r="Z307" s="31" t="str">
        <f t="shared" si="20"/>
        <v/>
      </c>
      <c r="AA307" s="81">
        <f t="shared" si="21"/>
        <v>0</v>
      </c>
      <c r="AB307" s="81">
        <f t="shared" si="22"/>
        <v>0</v>
      </c>
      <c r="AC307" s="338"/>
      <c r="AD307" s="238"/>
      <c r="AE307" s="238"/>
      <c r="AF307" s="184"/>
      <c r="AG307" s="184"/>
      <c r="AH307" s="200"/>
      <c r="AI307" s="200"/>
      <c r="AJ307" s="216"/>
      <c r="AK307" s="216"/>
      <c r="AL307" s="216"/>
      <c r="AM307" s="252"/>
      <c r="AN307" s="252"/>
      <c r="AO307" s="252"/>
      <c r="AP307" s="252"/>
      <c r="AQ307" s="265"/>
      <c r="AR307" s="342"/>
    </row>
    <row r="308" spans="1:44" s="75" customFormat="1" ht="17.100000000000001" customHeight="1" x14ac:dyDescent="0.25">
      <c r="A308" s="290"/>
      <c r="B308" s="275"/>
      <c r="C308" s="272"/>
      <c r="D308" s="275"/>
      <c r="E308" s="281"/>
      <c r="F308" s="275"/>
      <c r="G308" s="284"/>
      <c r="H308" s="197"/>
      <c r="I308" s="295">
        <v>12.2</v>
      </c>
      <c r="J308" s="197" t="s">
        <v>2337</v>
      </c>
      <c r="K308" s="195" t="s">
        <v>99</v>
      </c>
      <c r="L308" s="195" t="s">
        <v>106</v>
      </c>
      <c r="M308" s="312"/>
      <c r="N308" s="184"/>
      <c r="O308" s="184"/>
      <c r="P308" s="235"/>
      <c r="Q308" s="195"/>
      <c r="R308" s="298">
        <f>IF(Q308="SI",1,IF(Q308="NO",3,0))</f>
        <v>0</v>
      </c>
      <c r="S308" s="28" t="s">
        <v>363</v>
      </c>
      <c r="T308" s="73"/>
      <c r="U308" s="74"/>
      <c r="V308" s="74"/>
      <c r="W308" s="74"/>
      <c r="X308" s="74"/>
      <c r="Y308" s="74"/>
      <c r="Z308" s="29" t="str">
        <f t="shared" ref="Z308:Z327" si="23">IF($T308&lt;&gt;"",IF(AND(V308="SI",W308="SI",X308="SI",Y308="SI"),"Suficiente",IF(OR(V308="NO",W308="NO",X308="NO",Y308="NO"),"Deficiente",IF(OR(V308="",W308="",X308="",Y308=""),"Falta Valorar el Control",""))),"")</f>
        <v/>
      </c>
      <c r="AA308" s="81">
        <f t="shared" si="21"/>
        <v>0</v>
      </c>
      <c r="AB308" s="81">
        <f t="shared" si="22"/>
        <v>0</v>
      </c>
      <c r="AC308" s="338"/>
      <c r="AD308" s="238"/>
      <c r="AE308" s="238"/>
      <c r="AF308" s="184"/>
      <c r="AG308" s="184"/>
      <c r="AH308" s="200"/>
      <c r="AI308" s="200"/>
      <c r="AJ308" s="216"/>
      <c r="AK308" s="216"/>
      <c r="AL308" s="216"/>
      <c r="AM308" s="252"/>
      <c r="AN308" s="252"/>
      <c r="AO308" s="252"/>
      <c r="AP308" s="252"/>
      <c r="AQ308" s="265"/>
      <c r="AR308" s="208" t="s">
        <v>2344</v>
      </c>
    </row>
    <row r="309" spans="1:44" s="75" customFormat="1" ht="17.100000000000001" customHeight="1" x14ac:dyDescent="0.25">
      <c r="A309" s="290"/>
      <c r="B309" s="275"/>
      <c r="C309" s="272"/>
      <c r="D309" s="275"/>
      <c r="E309" s="281"/>
      <c r="F309" s="275"/>
      <c r="G309" s="284"/>
      <c r="H309" s="197"/>
      <c r="I309" s="295"/>
      <c r="J309" s="197"/>
      <c r="K309" s="195"/>
      <c r="L309" s="195"/>
      <c r="M309" s="312"/>
      <c r="N309" s="184"/>
      <c r="O309" s="184"/>
      <c r="P309" s="235"/>
      <c r="Q309" s="195"/>
      <c r="R309" s="257"/>
      <c r="S309" s="30" t="s">
        <v>364</v>
      </c>
      <c r="T309" s="76"/>
      <c r="U309" s="77"/>
      <c r="V309" s="77"/>
      <c r="W309" s="77"/>
      <c r="X309" s="77"/>
      <c r="Y309" s="77"/>
      <c r="Z309" s="31" t="str">
        <f t="shared" si="23"/>
        <v/>
      </c>
      <c r="AA309" s="81">
        <f t="shared" si="21"/>
        <v>0</v>
      </c>
      <c r="AB309" s="81">
        <f t="shared" si="22"/>
        <v>0</v>
      </c>
      <c r="AC309" s="338"/>
      <c r="AD309" s="238"/>
      <c r="AE309" s="238"/>
      <c r="AF309" s="184"/>
      <c r="AG309" s="184"/>
      <c r="AH309" s="200"/>
      <c r="AI309" s="200"/>
      <c r="AJ309" s="216"/>
      <c r="AK309" s="216"/>
      <c r="AL309" s="216"/>
      <c r="AM309" s="252"/>
      <c r="AN309" s="252"/>
      <c r="AO309" s="252"/>
      <c r="AP309" s="252"/>
      <c r="AQ309" s="265"/>
      <c r="AR309" s="209"/>
    </row>
    <row r="310" spans="1:44" s="75" customFormat="1" ht="17.100000000000001" customHeight="1" x14ac:dyDescent="0.25">
      <c r="A310" s="290"/>
      <c r="B310" s="275"/>
      <c r="C310" s="272"/>
      <c r="D310" s="275"/>
      <c r="E310" s="281"/>
      <c r="F310" s="275"/>
      <c r="G310" s="284"/>
      <c r="H310" s="197"/>
      <c r="I310" s="295"/>
      <c r="J310" s="197"/>
      <c r="K310" s="195"/>
      <c r="L310" s="195"/>
      <c r="M310" s="312"/>
      <c r="N310" s="184"/>
      <c r="O310" s="184"/>
      <c r="P310" s="235"/>
      <c r="Q310" s="195"/>
      <c r="R310" s="257"/>
      <c r="S310" s="30" t="s">
        <v>365</v>
      </c>
      <c r="T310" s="76"/>
      <c r="U310" s="77"/>
      <c r="V310" s="77"/>
      <c r="W310" s="77"/>
      <c r="X310" s="77"/>
      <c r="Y310" s="77"/>
      <c r="Z310" s="31" t="str">
        <f t="shared" si="23"/>
        <v/>
      </c>
      <c r="AA310" s="81">
        <f t="shared" si="21"/>
        <v>0</v>
      </c>
      <c r="AB310" s="81">
        <f t="shared" si="22"/>
        <v>0</v>
      </c>
      <c r="AC310" s="338"/>
      <c r="AD310" s="238"/>
      <c r="AE310" s="238"/>
      <c r="AF310" s="184"/>
      <c r="AG310" s="184"/>
      <c r="AH310" s="200"/>
      <c r="AI310" s="200"/>
      <c r="AJ310" s="216"/>
      <c r="AK310" s="216"/>
      <c r="AL310" s="216"/>
      <c r="AM310" s="252"/>
      <c r="AN310" s="252"/>
      <c r="AO310" s="252"/>
      <c r="AP310" s="252"/>
      <c r="AQ310" s="265"/>
      <c r="AR310" s="209"/>
    </row>
    <row r="311" spans="1:44" s="75" customFormat="1" ht="17.100000000000001" customHeight="1" x14ac:dyDescent="0.25">
      <c r="A311" s="290"/>
      <c r="B311" s="275"/>
      <c r="C311" s="272"/>
      <c r="D311" s="275"/>
      <c r="E311" s="281"/>
      <c r="F311" s="275"/>
      <c r="G311" s="284"/>
      <c r="H311" s="197"/>
      <c r="I311" s="295"/>
      <c r="J311" s="197"/>
      <c r="K311" s="195"/>
      <c r="L311" s="195"/>
      <c r="M311" s="312"/>
      <c r="N311" s="184"/>
      <c r="O311" s="184"/>
      <c r="P311" s="235"/>
      <c r="Q311" s="195"/>
      <c r="R311" s="257"/>
      <c r="S311" s="30" t="s">
        <v>366</v>
      </c>
      <c r="T311" s="76"/>
      <c r="U311" s="77"/>
      <c r="V311" s="77"/>
      <c r="W311" s="77"/>
      <c r="X311" s="77"/>
      <c r="Y311" s="77"/>
      <c r="Z311" s="31" t="str">
        <f t="shared" si="23"/>
        <v/>
      </c>
      <c r="AA311" s="81">
        <f t="shared" si="21"/>
        <v>0</v>
      </c>
      <c r="AB311" s="81">
        <f t="shared" si="22"/>
        <v>0</v>
      </c>
      <c r="AC311" s="338"/>
      <c r="AD311" s="238"/>
      <c r="AE311" s="238"/>
      <c r="AF311" s="184"/>
      <c r="AG311" s="184"/>
      <c r="AH311" s="200"/>
      <c r="AI311" s="200"/>
      <c r="AJ311" s="216"/>
      <c r="AK311" s="216"/>
      <c r="AL311" s="216"/>
      <c r="AM311" s="252"/>
      <c r="AN311" s="252"/>
      <c r="AO311" s="252"/>
      <c r="AP311" s="252"/>
      <c r="AQ311" s="265"/>
      <c r="AR311" s="209"/>
    </row>
    <row r="312" spans="1:44" s="75" customFormat="1" ht="17.100000000000001" customHeight="1" x14ac:dyDescent="0.25">
      <c r="A312" s="290"/>
      <c r="B312" s="275"/>
      <c r="C312" s="272"/>
      <c r="D312" s="275"/>
      <c r="E312" s="281"/>
      <c r="F312" s="275"/>
      <c r="G312" s="284"/>
      <c r="H312" s="197"/>
      <c r="I312" s="295"/>
      <c r="J312" s="197"/>
      <c r="K312" s="195"/>
      <c r="L312" s="195"/>
      <c r="M312" s="312"/>
      <c r="N312" s="184"/>
      <c r="O312" s="184"/>
      <c r="P312" s="235"/>
      <c r="Q312" s="195"/>
      <c r="R312" s="257"/>
      <c r="S312" s="30" t="s">
        <v>371</v>
      </c>
      <c r="T312" s="76"/>
      <c r="U312" s="77"/>
      <c r="V312" s="77"/>
      <c r="W312" s="77"/>
      <c r="X312" s="77"/>
      <c r="Y312" s="77"/>
      <c r="Z312" s="31" t="str">
        <f t="shared" si="23"/>
        <v/>
      </c>
      <c r="AA312" s="81">
        <f t="shared" si="21"/>
        <v>0</v>
      </c>
      <c r="AB312" s="81">
        <f t="shared" si="22"/>
        <v>0</v>
      </c>
      <c r="AC312" s="338"/>
      <c r="AD312" s="238"/>
      <c r="AE312" s="238"/>
      <c r="AF312" s="184"/>
      <c r="AG312" s="184"/>
      <c r="AH312" s="200"/>
      <c r="AI312" s="200"/>
      <c r="AJ312" s="216"/>
      <c r="AK312" s="216"/>
      <c r="AL312" s="216"/>
      <c r="AM312" s="252"/>
      <c r="AN312" s="252"/>
      <c r="AO312" s="252"/>
      <c r="AP312" s="252"/>
      <c r="AQ312" s="265"/>
      <c r="AR312" s="209"/>
    </row>
    <row r="313" spans="1:44" s="75" customFormat="1" ht="17.100000000000001" customHeight="1" x14ac:dyDescent="0.25">
      <c r="A313" s="290"/>
      <c r="B313" s="275"/>
      <c r="C313" s="272"/>
      <c r="D313" s="275"/>
      <c r="E313" s="281"/>
      <c r="F313" s="275"/>
      <c r="G313" s="284"/>
      <c r="H313" s="197"/>
      <c r="I313" s="295">
        <v>12.3</v>
      </c>
      <c r="J313" s="197"/>
      <c r="K313" s="195"/>
      <c r="L313" s="195"/>
      <c r="M313" s="312"/>
      <c r="N313" s="184"/>
      <c r="O313" s="184"/>
      <c r="P313" s="235"/>
      <c r="Q313" s="195"/>
      <c r="R313" s="298">
        <f>IF(Q313="SI",1,IF(Q313="NO",3,0))</f>
        <v>0</v>
      </c>
      <c r="S313" s="28" t="s">
        <v>367</v>
      </c>
      <c r="T313" s="73"/>
      <c r="U313" s="74"/>
      <c r="V313" s="74"/>
      <c r="W313" s="74"/>
      <c r="X313" s="74"/>
      <c r="Y313" s="74"/>
      <c r="Z313" s="29" t="str">
        <f t="shared" si="23"/>
        <v/>
      </c>
      <c r="AA313" s="81">
        <f t="shared" si="21"/>
        <v>0</v>
      </c>
      <c r="AB313" s="81">
        <f t="shared" si="22"/>
        <v>0</v>
      </c>
      <c r="AC313" s="338"/>
      <c r="AD313" s="238"/>
      <c r="AE313" s="238"/>
      <c r="AF313" s="184"/>
      <c r="AG313" s="184"/>
      <c r="AH313" s="200"/>
      <c r="AI313" s="200"/>
      <c r="AJ313" s="216"/>
      <c r="AK313" s="216"/>
      <c r="AL313" s="216"/>
      <c r="AM313" s="252"/>
      <c r="AN313" s="252"/>
      <c r="AO313" s="252"/>
      <c r="AP313" s="252"/>
      <c r="AQ313" s="265"/>
      <c r="AR313" s="208"/>
    </row>
    <row r="314" spans="1:44" s="75" customFormat="1" ht="17.100000000000001" customHeight="1" x14ac:dyDescent="0.25">
      <c r="A314" s="290"/>
      <c r="B314" s="275"/>
      <c r="C314" s="272"/>
      <c r="D314" s="275"/>
      <c r="E314" s="281"/>
      <c r="F314" s="275"/>
      <c r="G314" s="284"/>
      <c r="H314" s="197"/>
      <c r="I314" s="295"/>
      <c r="J314" s="197"/>
      <c r="K314" s="195"/>
      <c r="L314" s="195"/>
      <c r="M314" s="312"/>
      <c r="N314" s="184"/>
      <c r="O314" s="184"/>
      <c r="P314" s="235"/>
      <c r="Q314" s="195"/>
      <c r="R314" s="257"/>
      <c r="S314" s="30" t="s">
        <v>368</v>
      </c>
      <c r="T314" s="76"/>
      <c r="U314" s="77"/>
      <c r="V314" s="77"/>
      <c r="W314" s="77"/>
      <c r="X314" s="77"/>
      <c r="Y314" s="77"/>
      <c r="Z314" s="31" t="str">
        <f t="shared" si="23"/>
        <v/>
      </c>
      <c r="AA314" s="81">
        <f t="shared" si="21"/>
        <v>0</v>
      </c>
      <c r="AB314" s="81">
        <f t="shared" si="22"/>
        <v>0</v>
      </c>
      <c r="AC314" s="338"/>
      <c r="AD314" s="238"/>
      <c r="AE314" s="238"/>
      <c r="AF314" s="184"/>
      <c r="AG314" s="184"/>
      <c r="AH314" s="200"/>
      <c r="AI314" s="200"/>
      <c r="AJ314" s="216"/>
      <c r="AK314" s="216"/>
      <c r="AL314" s="216"/>
      <c r="AM314" s="252"/>
      <c r="AN314" s="252"/>
      <c r="AO314" s="252"/>
      <c r="AP314" s="252"/>
      <c r="AQ314" s="265"/>
      <c r="AR314" s="209"/>
    </row>
    <row r="315" spans="1:44" s="75" customFormat="1" ht="17.100000000000001" customHeight="1" x14ac:dyDescent="0.25">
      <c r="A315" s="290"/>
      <c r="B315" s="275"/>
      <c r="C315" s="272"/>
      <c r="D315" s="275"/>
      <c r="E315" s="281"/>
      <c r="F315" s="275"/>
      <c r="G315" s="284"/>
      <c r="H315" s="197"/>
      <c r="I315" s="295"/>
      <c r="J315" s="197"/>
      <c r="K315" s="195"/>
      <c r="L315" s="195"/>
      <c r="M315" s="312"/>
      <c r="N315" s="184"/>
      <c r="O315" s="184"/>
      <c r="P315" s="235"/>
      <c r="Q315" s="195"/>
      <c r="R315" s="257"/>
      <c r="S315" s="30" t="s">
        <v>369</v>
      </c>
      <c r="T315" s="76"/>
      <c r="U315" s="77"/>
      <c r="V315" s="77"/>
      <c r="W315" s="77"/>
      <c r="X315" s="77"/>
      <c r="Y315" s="77"/>
      <c r="Z315" s="31" t="str">
        <f t="shared" si="23"/>
        <v/>
      </c>
      <c r="AA315" s="81">
        <f t="shared" si="21"/>
        <v>0</v>
      </c>
      <c r="AB315" s="81">
        <f t="shared" si="22"/>
        <v>0</v>
      </c>
      <c r="AC315" s="338"/>
      <c r="AD315" s="238"/>
      <c r="AE315" s="238"/>
      <c r="AF315" s="184"/>
      <c r="AG315" s="184"/>
      <c r="AH315" s="200"/>
      <c r="AI315" s="200"/>
      <c r="AJ315" s="216"/>
      <c r="AK315" s="216"/>
      <c r="AL315" s="216"/>
      <c r="AM315" s="252"/>
      <c r="AN315" s="252"/>
      <c r="AO315" s="252"/>
      <c r="AP315" s="252"/>
      <c r="AQ315" s="265"/>
      <c r="AR315" s="209"/>
    </row>
    <row r="316" spans="1:44" s="75" customFormat="1" ht="17.100000000000001" customHeight="1" x14ac:dyDescent="0.25">
      <c r="A316" s="290"/>
      <c r="B316" s="275"/>
      <c r="C316" s="272"/>
      <c r="D316" s="275"/>
      <c r="E316" s="281"/>
      <c r="F316" s="275"/>
      <c r="G316" s="284"/>
      <c r="H316" s="197"/>
      <c r="I316" s="295"/>
      <c r="J316" s="197"/>
      <c r="K316" s="195"/>
      <c r="L316" s="195"/>
      <c r="M316" s="312"/>
      <c r="N316" s="184"/>
      <c r="O316" s="184"/>
      <c r="P316" s="235"/>
      <c r="Q316" s="195"/>
      <c r="R316" s="257"/>
      <c r="S316" s="30" t="s">
        <v>370</v>
      </c>
      <c r="T316" s="76"/>
      <c r="U316" s="77"/>
      <c r="V316" s="77"/>
      <c r="W316" s="77"/>
      <c r="X316" s="77"/>
      <c r="Y316" s="77"/>
      <c r="Z316" s="31" t="str">
        <f t="shared" si="23"/>
        <v/>
      </c>
      <c r="AA316" s="81">
        <f t="shared" si="21"/>
        <v>0</v>
      </c>
      <c r="AB316" s="81">
        <f t="shared" si="22"/>
        <v>0</v>
      </c>
      <c r="AC316" s="338"/>
      <c r="AD316" s="238"/>
      <c r="AE316" s="238"/>
      <c r="AF316" s="184"/>
      <c r="AG316" s="184"/>
      <c r="AH316" s="200"/>
      <c r="AI316" s="200"/>
      <c r="AJ316" s="216"/>
      <c r="AK316" s="216"/>
      <c r="AL316" s="216"/>
      <c r="AM316" s="252"/>
      <c r="AN316" s="252"/>
      <c r="AO316" s="252"/>
      <c r="AP316" s="252"/>
      <c r="AQ316" s="265"/>
      <c r="AR316" s="209"/>
    </row>
    <row r="317" spans="1:44" s="75" customFormat="1" ht="17.100000000000001" customHeight="1" x14ac:dyDescent="0.25">
      <c r="A317" s="290"/>
      <c r="B317" s="275"/>
      <c r="C317" s="272"/>
      <c r="D317" s="275"/>
      <c r="E317" s="281"/>
      <c r="F317" s="275"/>
      <c r="G317" s="284"/>
      <c r="H317" s="197"/>
      <c r="I317" s="295"/>
      <c r="J317" s="197"/>
      <c r="K317" s="195"/>
      <c r="L317" s="195"/>
      <c r="M317" s="312"/>
      <c r="N317" s="184"/>
      <c r="O317" s="184"/>
      <c r="P317" s="235"/>
      <c r="Q317" s="195"/>
      <c r="R317" s="257"/>
      <c r="S317" s="30" t="s">
        <v>371</v>
      </c>
      <c r="T317" s="76"/>
      <c r="U317" s="77"/>
      <c r="V317" s="77"/>
      <c r="W317" s="77"/>
      <c r="X317" s="77"/>
      <c r="Y317" s="77"/>
      <c r="Z317" s="31" t="str">
        <f t="shared" si="23"/>
        <v/>
      </c>
      <c r="AA317" s="81">
        <f t="shared" si="21"/>
        <v>0</v>
      </c>
      <c r="AB317" s="81">
        <f t="shared" si="22"/>
        <v>0</v>
      </c>
      <c r="AC317" s="338"/>
      <c r="AD317" s="238"/>
      <c r="AE317" s="238"/>
      <c r="AF317" s="184"/>
      <c r="AG317" s="184"/>
      <c r="AH317" s="200"/>
      <c r="AI317" s="200"/>
      <c r="AJ317" s="216"/>
      <c r="AK317" s="216"/>
      <c r="AL317" s="216"/>
      <c r="AM317" s="252"/>
      <c r="AN317" s="252"/>
      <c r="AO317" s="252"/>
      <c r="AP317" s="252"/>
      <c r="AQ317" s="265"/>
      <c r="AR317" s="209"/>
    </row>
    <row r="318" spans="1:44" s="75" customFormat="1" ht="17.100000000000001" customHeight="1" x14ac:dyDescent="0.25">
      <c r="A318" s="290"/>
      <c r="B318" s="275"/>
      <c r="C318" s="272"/>
      <c r="D318" s="275"/>
      <c r="E318" s="281"/>
      <c r="F318" s="275"/>
      <c r="G318" s="284"/>
      <c r="H318" s="197"/>
      <c r="I318" s="295">
        <v>12.4</v>
      </c>
      <c r="J318" s="197"/>
      <c r="K318" s="195"/>
      <c r="L318" s="195"/>
      <c r="M318" s="312"/>
      <c r="N318" s="184"/>
      <c r="O318" s="184"/>
      <c r="P318" s="235"/>
      <c r="Q318" s="195"/>
      <c r="R318" s="298">
        <f>IF(Q318="SI",1,IF(Q318="NO",3,0))</f>
        <v>0</v>
      </c>
      <c r="S318" s="28" t="s">
        <v>372</v>
      </c>
      <c r="T318" s="73"/>
      <c r="U318" s="74"/>
      <c r="V318" s="74"/>
      <c r="W318" s="74"/>
      <c r="X318" s="74"/>
      <c r="Y318" s="74"/>
      <c r="Z318" s="29" t="str">
        <f t="shared" si="23"/>
        <v/>
      </c>
      <c r="AA318" s="81">
        <f t="shared" si="21"/>
        <v>0</v>
      </c>
      <c r="AB318" s="81">
        <f t="shared" si="22"/>
        <v>0</v>
      </c>
      <c r="AC318" s="338"/>
      <c r="AD318" s="238"/>
      <c r="AE318" s="238"/>
      <c r="AF318" s="184"/>
      <c r="AG318" s="184"/>
      <c r="AH318" s="200"/>
      <c r="AI318" s="200"/>
      <c r="AJ318" s="216"/>
      <c r="AK318" s="216"/>
      <c r="AL318" s="216"/>
      <c r="AM318" s="252"/>
      <c r="AN318" s="252"/>
      <c r="AO318" s="252"/>
      <c r="AP318" s="252"/>
      <c r="AQ318" s="265"/>
      <c r="AR318" s="208"/>
    </row>
    <row r="319" spans="1:44" s="75" customFormat="1" ht="17.100000000000001" customHeight="1" x14ac:dyDescent="0.25">
      <c r="A319" s="290"/>
      <c r="B319" s="275"/>
      <c r="C319" s="272"/>
      <c r="D319" s="275"/>
      <c r="E319" s="281"/>
      <c r="F319" s="275"/>
      <c r="G319" s="284"/>
      <c r="H319" s="197"/>
      <c r="I319" s="295"/>
      <c r="J319" s="197"/>
      <c r="K319" s="195"/>
      <c r="L319" s="195"/>
      <c r="M319" s="312"/>
      <c r="N319" s="184"/>
      <c r="O319" s="184"/>
      <c r="P319" s="235"/>
      <c r="Q319" s="195"/>
      <c r="R319" s="257"/>
      <c r="S319" s="30" t="s">
        <v>373</v>
      </c>
      <c r="T319" s="76"/>
      <c r="U319" s="77"/>
      <c r="V319" s="77"/>
      <c r="W319" s="77"/>
      <c r="X319" s="77"/>
      <c r="Y319" s="77"/>
      <c r="Z319" s="31" t="str">
        <f t="shared" si="23"/>
        <v/>
      </c>
      <c r="AA319" s="81">
        <f t="shared" si="21"/>
        <v>0</v>
      </c>
      <c r="AB319" s="81">
        <f t="shared" si="22"/>
        <v>0</v>
      </c>
      <c r="AC319" s="338"/>
      <c r="AD319" s="238"/>
      <c r="AE319" s="238"/>
      <c r="AF319" s="184"/>
      <c r="AG319" s="184"/>
      <c r="AH319" s="200"/>
      <c r="AI319" s="200"/>
      <c r="AJ319" s="216"/>
      <c r="AK319" s="216"/>
      <c r="AL319" s="216"/>
      <c r="AM319" s="252"/>
      <c r="AN319" s="252"/>
      <c r="AO319" s="252"/>
      <c r="AP319" s="252"/>
      <c r="AQ319" s="265"/>
      <c r="AR319" s="209"/>
    </row>
    <row r="320" spans="1:44" s="75" customFormat="1" ht="17.100000000000001" customHeight="1" x14ac:dyDescent="0.25">
      <c r="A320" s="290"/>
      <c r="B320" s="275"/>
      <c r="C320" s="272"/>
      <c r="D320" s="275"/>
      <c r="E320" s="281"/>
      <c r="F320" s="275"/>
      <c r="G320" s="284"/>
      <c r="H320" s="197"/>
      <c r="I320" s="295"/>
      <c r="J320" s="197"/>
      <c r="K320" s="195"/>
      <c r="L320" s="195"/>
      <c r="M320" s="312"/>
      <c r="N320" s="184"/>
      <c r="O320" s="184"/>
      <c r="P320" s="235"/>
      <c r="Q320" s="195"/>
      <c r="R320" s="257"/>
      <c r="S320" s="30" t="s">
        <v>374</v>
      </c>
      <c r="T320" s="76"/>
      <c r="U320" s="77"/>
      <c r="V320" s="77"/>
      <c r="W320" s="77"/>
      <c r="X320" s="77"/>
      <c r="Y320" s="77"/>
      <c r="Z320" s="31" t="str">
        <f t="shared" si="23"/>
        <v/>
      </c>
      <c r="AA320" s="81">
        <f t="shared" si="21"/>
        <v>0</v>
      </c>
      <c r="AB320" s="81">
        <f t="shared" si="22"/>
        <v>0</v>
      </c>
      <c r="AC320" s="338"/>
      <c r="AD320" s="238"/>
      <c r="AE320" s="238"/>
      <c r="AF320" s="184"/>
      <c r="AG320" s="184"/>
      <c r="AH320" s="200"/>
      <c r="AI320" s="200"/>
      <c r="AJ320" s="216"/>
      <c r="AK320" s="216"/>
      <c r="AL320" s="216"/>
      <c r="AM320" s="252"/>
      <c r="AN320" s="252"/>
      <c r="AO320" s="252"/>
      <c r="AP320" s="252"/>
      <c r="AQ320" s="265"/>
      <c r="AR320" s="209"/>
    </row>
    <row r="321" spans="1:44" s="75" customFormat="1" ht="17.100000000000001" customHeight="1" x14ac:dyDescent="0.25">
      <c r="A321" s="290"/>
      <c r="B321" s="275"/>
      <c r="C321" s="272"/>
      <c r="D321" s="275"/>
      <c r="E321" s="281"/>
      <c r="F321" s="275"/>
      <c r="G321" s="284"/>
      <c r="H321" s="197"/>
      <c r="I321" s="295"/>
      <c r="J321" s="197"/>
      <c r="K321" s="195"/>
      <c r="L321" s="195"/>
      <c r="M321" s="312"/>
      <c r="N321" s="184"/>
      <c r="O321" s="184"/>
      <c r="P321" s="235"/>
      <c r="Q321" s="195"/>
      <c r="R321" s="257"/>
      <c r="S321" s="30" t="s">
        <v>375</v>
      </c>
      <c r="T321" s="76"/>
      <c r="U321" s="77"/>
      <c r="V321" s="77"/>
      <c r="W321" s="77"/>
      <c r="X321" s="77"/>
      <c r="Y321" s="77"/>
      <c r="Z321" s="31" t="str">
        <f t="shared" si="23"/>
        <v/>
      </c>
      <c r="AA321" s="81">
        <f t="shared" si="21"/>
        <v>0</v>
      </c>
      <c r="AB321" s="81">
        <f t="shared" si="22"/>
        <v>0</v>
      </c>
      <c r="AC321" s="338"/>
      <c r="AD321" s="238"/>
      <c r="AE321" s="238"/>
      <c r="AF321" s="184"/>
      <c r="AG321" s="184"/>
      <c r="AH321" s="200"/>
      <c r="AI321" s="200"/>
      <c r="AJ321" s="216"/>
      <c r="AK321" s="216"/>
      <c r="AL321" s="216"/>
      <c r="AM321" s="252"/>
      <c r="AN321" s="252"/>
      <c r="AO321" s="252"/>
      <c r="AP321" s="252"/>
      <c r="AQ321" s="265"/>
      <c r="AR321" s="209"/>
    </row>
    <row r="322" spans="1:44" s="75" customFormat="1" ht="17.100000000000001" customHeight="1" x14ac:dyDescent="0.25">
      <c r="A322" s="290"/>
      <c r="B322" s="275"/>
      <c r="C322" s="272"/>
      <c r="D322" s="275"/>
      <c r="E322" s="281"/>
      <c r="F322" s="275"/>
      <c r="G322" s="284"/>
      <c r="H322" s="197"/>
      <c r="I322" s="295"/>
      <c r="J322" s="197"/>
      <c r="K322" s="195"/>
      <c r="L322" s="195"/>
      <c r="M322" s="312"/>
      <c r="N322" s="184"/>
      <c r="O322" s="184"/>
      <c r="P322" s="235"/>
      <c r="Q322" s="195"/>
      <c r="R322" s="257"/>
      <c r="S322" s="30" t="s">
        <v>376</v>
      </c>
      <c r="T322" s="76"/>
      <c r="U322" s="77"/>
      <c r="V322" s="77"/>
      <c r="W322" s="77"/>
      <c r="X322" s="77"/>
      <c r="Y322" s="77"/>
      <c r="Z322" s="31" t="str">
        <f t="shared" si="23"/>
        <v/>
      </c>
      <c r="AA322" s="81">
        <f t="shared" si="21"/>
        <v>0</v>
      </c>
      <c r="AB322" s="81">
        <f t="shared" si="22"/>
        <v>0</v>
      </c>
      <c r="AC322" s="338"/>
      <c r="AD322" s="238"/>
      <c r="AE322" s="238"/>
      <c r="AF322" s="184"/>
      <c r="AG322" s="184"/>
      <c r="AH322" s="200"/>
      <c r="AI322" s="200"/>
      <c r="AJ322" s="216"/>
      <c r="AK322" s="216"/>
      <c r="AL322" s="216"/>
      <c r="AM322" s="252"/>
      <c r="AN322" s="252"/>
      <c r="AO322" s="252"/>
      <c r="AP322" s="252"/>
      <c r="AQ322" s="265"/>
      <c r="AR322" s="209"/>
    </row>
    <row r="323" spans="1:44" s="75" customFormat="1" ht="17.100000000000001" customHeight="1" x14ac:dyDescent="0.25">
      <c r="A323" s="290"/>
      <c r="B323" s="275"/>
      <c r="C323" s="272"/>
      <c r="D323" s="275"/>
      <c r="E323" s="281"/>
      <c r="F323" s="275"/>
      <c r="G323" s="284"/>
      <c r="H323" s="197"/>
      <c r="I323" s="295">
        <v>12.5</v>
      </c>
      <c r="J323" s="197"/>
      <c r="K323" s="195"/>
      <c r="L323" s="195"/>
      <c r="M323" s="312"/>
      <c r="N323" s="184"/>
      <c r="O323" s="184"/>
      <c r="P323" s="235"/>
      <c r="Q323" s="195"/>
      <c r="R323" s="298">
        <f>IF(Q323="SI",1,IF(Q323="NO",3,0))</f>
        <v>0</v>
      </c>
      <c r="S323" s="28" t="s">
        <v>377</v>
      </c>
      <c r="T323" s="73"/>
      <c r="U323" s="74"/>
      <c r="V323" s="74"/>
      <c r="W323" s="74"/>
      <c r="X323" s="74"/>
      <c r="Y323" s="74"/>
      <c r="Z323" s="29" t="str">
        <f t="shared" si="23"/>
        <v/>
      </c>
      <c r="AA323" s="81">
        <f t="shared" si="21"/>
        <v>0</v>
      </c>
      <c r="AB323" s="81">
        <f t="shared" si="22"/>
        <v>0</v>
      </c>
      <c r="AC323" s="338"/>
      <c r="AD323" s="238"/>
      <c r="AE323" s="238"/>
      <c r="AF323" s="184"/>
      <c r="AG323" s="184"/>
      <c r="AH323" s="200"/>
      <c r="AI323" s="200"/>
      <c r="AJ323" s="216"/>
      <c r="AK323" s="216"/>
      <c r="AL323" s="216"/>
      <c r="AM323" s="252"/>
      <c r="AN323" s="252"/>
      <c r="AO323" s="252"/>
      <c r="AP323" s="252"/>
      <c r="AQ323" s="265"/>
      <c r="AR323" s="208"/>
    </row>
    <row r="324" spans="1:44" s="75" customFormat="1" ht="17.100000000000001" customHeight="1" x14ac:dyDescent="0.25">
      <c r="A324" s="290"/>
      <c r="B324" s="275"/>
      <c r="C324" s="272"/>
      <c r="D324" s="275"/>
      <c r="E324" s="281"/>
      <c r="F324" s="275"/>
      <c r="G324" s="284"/>
      <c r="H324" s="197"/>
      <c r="I324" s="295"/>
      <c r="J324" s="197"/>
      <c r="K324" s="195"/>
      <c r="L324" s="195"/>
      <c r="M324" s="312"/>
      <c r="N324" s="184"/>
      <c r="O324" s="184"/>
      <c r="P324" s="235"/>
      <c r="Q324" s="195"/>
      <c r="R324" s="257"/>
      <c r="S324" s="30" t="s">
        <v>378</v>
      </c>
      <c r="T324" s="76"/>
      <c r="U324" s="77"/>
      <c r="V324" s="77"/>
      <c r="W324" s="77"/>
      <c r="X324" s="77"/>
      <c r="Y324" s="77"/>
      <c r="Z324" s="31" t="str">
        <f t="shared" si="23"/>
        <v/>
      </c>
      <c r="AA324" s="81">
        <f t="shared" si="21"/>
        <v>0</v>
      </c>
      <c r="AB324" s="81">
        <f t="shared" si="22"/>
        <v>0</v>
      </c>
      <c r="AC324" s="338"/>
      <c r="AD324" s="238"/>
      <c r="AE324" s="238"/>
      <c r="AF324" s="184"/>
      <c r="AG324" s="184"/>
      <c r="AH324" s="200"/>
      <c r="AI324" s="200"/>
      <c r="AJ324" s="216"/>
      <c r="AK324" s="216"/>
      <c r="AL324" s="216"/>
      <c r="AM324" s="252"/>
      <c r="AN324" s="252"/>
      <c r="AO324" s="252"/>
      <c r="AP324" s="252"/>
      <c r="AQ324" s="265"/>
      <c r="AR324" s="209"/>
    </row>
    <row r="325" spans="1:44" s="75" customFormat="1" ht="17.100000000000001" customHeight="1" x14ac:dyDescent="0.25">
      <c r="A325" s="290"/>
      <c r="B325" s="275"/>
      <c r="C325" s="272"/>
      <c r="D325" s="275"/>
      <c r="E325" s="281"/>
      <c r="F325" s="275"/>
      <c r="G325" s="284"/>
      <c r="H325" s="197"/>
      <c r="I325" s="295"/>
      <c r="J325" s="197"/>
      <c r="K325" s="195"/>
      <c r="L325" s="195"/>
      <c r="M325" s="312"/>
      <c r="N325" s="184"/>
      <c r="O325" s="184"/>
      <c r="P325" s="235"/>
      <c r="Q325" s="195"/>
      <c r="R325" s="257"/>
      <c r="S325" s="30" t="s">
        <v>379</v>
      </c>
      <c r="T325" s="76"/>
      <c r="U325" s="77"/>
      <c r="V325" s="77"/>
      <c r="W325" s="77"/>
      <c r="X325" s="77"/>
      <c r="Y325" s="77"/>
      <c r="Z325" s="31" t="str">
        <f t="shared" si="23"/>
        <v/>
      </c>
      <c r="AA325" s="81">
        <f t="shared" si="21"/>
        <v>0</v>
      </c>
      <c r="AB325" s="81">
        <f t="shared" si="22"/>
        <v>0</v>
      </c>
      <c r="AC325" s="338"/>
      <c r="AD325" s="238"/>
      <c r="AE325" s="238"/>
      <c r="AF325" s="184"/>
      <c r="AG325" s="184"/>
      <c r="AH325" s="200"/>
      <c r="AI325" s="200"/>
      <c r="AJ325" s="216"/>
      <c r="AK325" s="216"/>
      <c r="AL325" s="216"/>
      <c r="AM325" s="252"/>
      <c r="AN325" s="252"/>
      <c r="AO325" s="252"/>
      <c r="AP325" s="252"/>
      <c r="AQ325" s="265"/>
      <c r="AR325" s="209"/>
    </row>
    <row r="326" spans="1:44" s="75" customFormat="1" ht="17.100000000000001" customHeight="1" x14ac:dyDescent="0.25">
      <c r="A326" s="290"/>
      <c r="B326" s="275"/>
      <c r="C326" s="272"/>
      <c r="D326" s="275"/>
      <c r="E326" s="281"/>
      <c r="F326" s="275"/>
      <c r="G326" s="284"/>
      <c r="H326" s="197"/>
      <c r="I326" s="295"/>
      <c r="J326" s="197"/>
      <c r="K326" s="195"/>
      <c r="L326" s="195"/>
      <c r="M326" s="312"/>
      <c r="N326" s="184"/>
      <c r="O326" s="184"/>
      <c r="P326" s="235"/>
      <c r="Q326" s="195"/>
      <c r="R326" s="257"/>
      <c r="S326" s="30" t="s">
        <v>380</v>
      </c>
      <c r="T326" s="76"/>
      <c r="U326" s="77"/>
      <c r="V326" s="77"/>
      <c r="W326" s="77"/>
      <c r="X326" s="77"/>
      <c r="Y326" s="77"/>
      <c r="Z326" s="31" t="str">
        <f t="shared" si="23"/>
        <v/>
      </c>
      <c r="AA326" s="81">
        <f t="shared" si="21"/>
        <v>0</v>
      </c>
      <c r="AB326" s="81">
        <f t="shared" si="22"/>
        <v>0</v>
      </c>
      <c r="AC326" s="338"/>
      <c r="AD326" s="238"/>
      <c r="AE326" s="238"/>
      <c r="AF326" s="184"/>
      <c r="AG326" s="184"/>
      <c r="AH326" s="200"/>
      <c r="AI326" s="200"/>
      <c r="AJ326" s="216"/>
      <c r="AK326" s="216"/>
      <c r="AL326" s="216"/>
      <c r="AM326" s="252"/>
      <c r="AN326" s="252"/>
      <c r="AO326" s="252"/>
      <c r="AP326" s="252"/>
      <c r="AQ326" s="265"/>
      <c r="AR326" s="209"/>
    </row>
    <row r="327" spans="1:44" s="75" customFormat="1" ht="17.100000000000001" customHeight="1" x14ac:dyDescent="0.25">
      <c r="A327" s="291"/>
      <c r="B327" s="276"/>
      <c r="C327" s="273"/>
      <c r="D327" s="276"/>
      <c r="E327" s="282"/>
      <c r="F327" s="276"/>
      <c r="G327" s="285"/>
      <c r="H327" s="198"/>
      <c r="I327" s="296"/>
      <c r="J327" s="198"/>
      <c r="K327" s="233"/>
      <c r="L327" s="233"/>
      <c r="M327" s="313"/>
      <c r="N327" s="185"/>
      <c r="O327" s="185"/>
      <c r="P327" s="236"/>
      <c r="Q327" s="233"/>
      <c r="R327" s="299"/>
      <c r="S327" s="30" t="s">
        <v>381</v>
      </c>
      <c r="T327" s="76"/>
      <c r="U327" s="77"/>
      <c r="V327" s="77"/>
      <c r="W327" s="77"/>
      <c r="X327" s="77"/>
      <c r="Y327" s="77"/>
      <c r="Z327" s="31" t="str">
        <f t="shared" si="23"/>
        <v/>
      </c>
      <c r="AA327" s="82">
        <f t="shared" si="21"/>
        <v>0</v>
      </c>
      <c r="AB327" s="82">
        <f t="shared" si="22"/>
        <v>0</v>
      </c>
      <c r="AC327" s="339"/>
      <c r="AD327" s="239"/>
      <c r="AE327" s="239"/>
      <c r="AF327" s="185"/>
      <c r="AG327" s="185"/>
      <c r="AH327" s="201"/>
      <c r="AI327" s="201"/>
      <c r="AJ327" s="217"/>
      <c r="AK327" s="217"/>
      <c r="AL327" s="217"/>
      <c r="AM327" s="253"/>
      <c r="AN327" s="253"/>
      <c r="AO327" s="253"/>
      <c r="AP327" s="253"/>
      <c r="AQ327" s="266"/>
      <c r="AR327" s="210"/>
    </row>
    <row r="328" spans="1:44" s="75" customFormat="1" ht="17.100000000000001" customHeight="1" x14ac:dyDescent="0.25">
      <c r="A328" s="277" t="str">
        <f>IF(E328&lt;&gt;"",'Información General'!$D$15&amp;"_"&amp;+$A$1+13,"")</f>
        <v>2025_13</v>
      </c>
      <c r="B328" s="286" t="s">
        <v>2235</v>
      </c>
      <c r="C328" s="304" t="s">
        <v>617</v>
      </c>
      <c r="D328" s="286" t="s">
        <v>2422</v>
      </c>
      <c r="E328" s="301" t="s">
        <v>2423</v>
      </c>
      <c r="F328" s="286" t="s">
        <v>60</v>
      </c>
      <c r="G328" s="224" t="s">
        <v>6</v>
      </c>
      <c r="H328" s="242"/>
      <c r="I328" s="245">
        <v>13.1</v>
      </c>
      <c r="J328" s="182" t="s">
        <v>2424</v>
      </c>
      <c r="K328" s="180" t="s">
        <v>99</v>
      </c>
      <c r="L328" s="180" t="s">
        <v>106</v>
      </c>
      <c r="M328" s="227" t="s">
        <v>2339</v>
      </c>
      <c r="N328" s="189">
        <v>8</v>
      </c>
      <c r="O328" s="189">
        <v>4</v>
      </c>
      <c r="P328" s="192" t="str">
        <f>IF(AND(N328&lt;&gt;"",O328&lt;&gt;""),IF(AND(N328&gt;5,O328&gt;5),"I",IF(AND(N328&lt;=5,O328&gt;5),"II",IF(AND(N328&gt;5,O328&lt;=5),"IV",IF(AND(N328&lt;=5,O328&lt;=5),"III")))),"")</f>
        <v>IV</v>
      </c>
      <c r="Q328" s="232" t="s">
        <v>49</v>
      </c>
      <c r="R328" s="310">
        <f>IF(Q328="SI",1,IF(Q328="NO",3,0))</f>
        <v>3</v>
      </c>
      <c r="S328" s="28" t="s">
        <v>382</v>
      </c>
      <c r="T328" s="73"/>
      <c r="U328" s="74"/>
      <c r="V328" s="74"/>
      <c r="W328" s="74"/>
      <c r="X328" s="74"/>
      <c r="Y328" s="74"/>
      <c r="Z328" s="29" t="str">
        <f t="shared" si="20"/>
        <v/>
      </c>
      <c r="AA328" s="80">
        <f>IF(Z328="Suficiente",1,0)</f>
        <v>0</v>
      </c>
      <c r="AB328" s="80">
        <f>IF(Z328="Deficiente",1,0)</f>
        <v>0</v>
      </c>
      <c r="AC328" s="307" t="str">
        <f>IF(SUM(R328:R352)&gt;=1,IF((SUM(R328:R352)/COUNTA(Q328:Q352))=1,IF(SUM(AA328:AA352)&gt;=1,IF(SUM(AA328:AA352)/(SUM(AA328:AA352)+SUM(AB328:AB352))=100%,"SI","NO"),"NO"),"NO"),"")</f>
        <v>NO</v>
      </c>
      <c r="AD328" s="241" t="str">
        <f>IF($N328=1,"b","")</f>
        <v/>
      </c>
      <c r="AE328" s="241" t="str">
        <f>IF($O328=1,"b","")</f>
        <v/>
      </c>
      <c r="AF328" s="189">
        <v>8</v>
      </c>
      <c r="AG328" s="189">
        <v>4</v>
      </c>
      <c r="AH328" s="202">
        <f>IF(OR($AD328="b",$AE328="b"),2,0)</f>
        <v>0</v>
      </c>
      <c r="AI328" s="202">
        <f>IF(AND($N328=1,$AF328=1,$O328=1,$AG328=1),1,0)</f>
        <v>0</v>
      </c>
      <c r="AJ328" s="186">
        <f>IF(AF328&lt;&gt;"",IF(AI328=1,1,IF(OR($AF328&gt;$N328,AND($AC328="SI",$AF328=$N328),AND($AC328="NO",$AF328&lt;&gt;$N328)),0,1)),0)</f>
        <v>1</v>
      </c>
      <c r="AK328" s="186">
        <f>IF(AG328&lt;&gt;"",IF(AI328=1,1,IF(OR(AG328&gt;O328,AND(AC328="SI",AG328=O328),AND(AC328="NO",AG328&lt;&gt;O328)),0,1)),0)</f>
        <v>1</v>
      </c>
      <c r="AL328" s="186">
        <f>IF(AC328&lt;&gt;"",(+AI328+AJ328+AK328),0)</f>
        <v>2</v>
      </c>
      <c r="AM328" s="251" t="str">
        <f>IF($AL328&gt;=2,IF(AND($AF328="",$AG328=""),"",IF(AND($AF328&gt;5,$AG328&gt;5),"I","")),"")</f>
        <v/>
      </c>
      <c r="AN328" s="251" t="str">
        <f>IF($AL328&gt;=2,IF(AND($AF328="",$AG328=""),"",IF(AND($AF328&lt;6,$AG328&gt;5),"II","")),"")</f>
        <v/>
      </c>
      <c r="AO328" s="251" t="str">
        <f>IF($AL328&gt;=2,IF(AND($AF328="",$AG328=""),"",IF(AND($AF328&lt;6,$AG328&lt;6),"III","")),"")</f>
        <v/>
      </c>
      <c r="AP328" s="251" t="str">
        <f>IF($AL328&gt;=2,IF(AND($AF328="",$AG328=""),"",IF(AND($AF328&gt;5,$AG328&lt;6),"IV","")),"")</f>
        <v>IV</v>
      </c>
      <c r="AQ328" s="261" t="s">
        <v>590</v>
      </c>
      <c r="AR328" s="254" t="s">
        <v>2345</v>
      </c>
    </row>
    <row r="329" spans="1:44" s="75" customFormat="1" ht="17.100000000000001" customHeight="1" x14ac:dyDescent="0.25">
      <c r="A329" s="278"/>
      <c r="B329" s="287"/>
      <c r="C329" s="305"/>
      <c r="D329" s="287"/>
      <c r="E329" s="302"/>
      <c r="F329" s="287"/>
      <c r="G329" s="225"/>
      <c r="H329" s="197"/>
      <c r="I329" s="243"/>
      <c r="J329" s="182"/>
      <c r="K329" s="180"/>
      <c r="L329" s="180"/>
      <c r="M329" s="182"/>
      <c r="N329" s="190"/>
      <c r="O329" s="190"/>
      <c r="P329" s="193"/>
      <c r="Q329" s="180"/>
      <c r="R329" s="257"/>
      <c r="S329" s="30" t="s">
        <v>383</v>
      </c>
      <c r="T329" s="76"/>
      <c r="U329" s="77"/>
      <c r="V329" s="77"/>
      <c r="W329" s="77"/>
      <c r="X329" s="77"/>
      <c r="Y329" s="77"/>
      <c r="Z329" s="31" t="str">
        <f t="shared" si="20"/>
        <v/>
      </c>
      <c r="AA329" s="81">
        <f t="shared" ref="AA329:AA392" si="24">IF(Z329="Suficiente",1,0)</f>
        <v>0</v>
      </c>
      <c r="AB329" s="81">
        <f t="shared" ref="AB329:AB352" si="25">IF(Z329="Deficiente",1,0)</f>
        <v>0</v>
      </c>
      <c r="AC329" s="308"/>
      <c r="AD329" s="238"/>
      <c r="AE329" s="238"/>
      <c r="AF329" s="190"/>
      <c r="AG329" s="190"/>
      <c r="AH329" s="200"/>
      <c r="AI329" s="200"/>
      <c r="AJ329" s="187"/>
      <c r="AK329" s="187"/>
      <c r="AL329" s="187"/>
      <c r="AM329" s="252"/>
      <c r="AN329" s="252"/>
      <c r="AO329" s="252"/>
      <c r="AP329" s="252"/>
      <c r="AQ329" s="262"/>
      <c r="AR329" s="209"/>
    </row>
    <row r="330" spans="1:44" s="75" customFormat="1" ht="17.100000000000001" customHeight="1" x14ac:dyDescent="0.25">
      <c r="A330" s="278"/>
      <c r="B330" s="287"/>
      <c r="C330" s="305"/>
      <c r="D330" s="287"/>
      <c r="E330" s="302"/>
      <c r="F330" s="287"/>
      <c r="G330" s="225"/>
      <c r="H330" s="197"/>
      <c r="I330" s="243"/>
      <c r="J330" s="182"/>
      <c r="K330" s="180"/>
      <c r="L330" s="180"/>
      <c r="M330" s="182"/>
      <c r="N330" s="190"/>
      <c r="O330" s="190"/>
      <c r="P330" s="193"/>
      <c r="Q330" s="180"/>
      <c r="R330" s="257"/>
      <c r="S330" s="30" t="s">
        <v>384</v>
      </c>
      <c r="T330" s="76"/>
      <c r="U330" s="77"/>
      <c r="V330" s="77"/>
      <c r="W330" s="77"/>
      <c r="X330" s="77"/>
      <c r="Y330" s="77"/>
      <c r="Z330" s="31" t="str">
        <f t="shared" si="20"/>
        <v/>
      </c>
      <c r="AA330" s="81">
        <f t="shared" si="24"/>
        <v>0</v>
      </c>
      <c r="AB330" s="81">
        <f t="shared" si="25"/>
        <v>0</v>
      </c>
      <c r="AC330" s="308"/>
      <c r="AD330" s="238"/>
      <c r="AE330" s="238"/>
      <c r="AF330" s="190"/>
      <c r="AG330" s="190"/>
      <c r="AH330" s="200"/>
      <c r="AI330" s="200"/>
      <c r="AJ330" s="187"/>
      <c r="AK330" s="187"/>
      <c r="AL330" s="187"/>
      <c r="AM330" s="252"/>
      <c r="AN330" s="252"/>
      <c r="AO330" s="252"/>
      <c r="AP330" s="252"/>
      <c r="AQ330" s="262"/>
      <c r="AR330" s="209"/>
    </row>
    <row r="331" spans="1:44" s="75" customFormat="1" ht="17.100000000000001" customHeight="1" x14ac:dyDescent="0.25">
      <c r="A331" s="278"/>
      <c r="B331" s="287"/>
      <c r="C331" s="305"/>
      <c r="D331" s="287"/>
      <c r="E331" s="302"/>
      <c r="F331" s="287"/>
      <c r="G331" s="225"/>
      <c r="H331" s="197"/>
      <c r="I331" s="243"/>
      <c r="J331" s="182"/>
      <c r="K331" s="180"/>
      <c r="L331" s="180"/>
      <c r="M331" s="182"/>
      <c r="N331" s="190"/>
      <c r="O331" s="190"/>
      <c r="P331" s="193"/>
      <c r="Q331" s="180"/>
      <c r="R331" s="257"/>
      <c r="S331" s="30" t="s">
        <v>385</v>
      </c>
      <c r="T331" s="76"/>
      <c r="U331" s="77"/>
      <c r="V331" s="77"/>
      <c r="W331" s="77"/>
      <c r="X331" s="77"/>
      <c r="Y331" s="77"/>
      <c r="Z331" s="31" t="str">
        <f t="shared" si="20"/>
        <v/>
      </c>
      <c r="AA331" s="81">
        <f t="shared" si="24"/>
        <v>0</v>
      </c>
      <c r="AB331" s="81">
        <f t="shared" si="25"/>
        <v>0</v>
      </c>
      <c r="AC331" s="308"/>
      <c r="AD331" s="238"/>
      <c r="AE331" s="238"/>
      <c r="AF331" s="190"/>
      <c r="AG331" s="190"/>
      <c r="AH331" s="200"/>
      <c r="AI331" s="200"/>
      <c r="AJ331" s="187"/>
      <c r="AK331" s="187"/>
      <c r="AL331" s="187"/>
      <c r="AM331" s="252"/>
      <c r="AN331" s="252"/>
      <c r="AO331" s="252"/>
      <c r="AP331" s="252"/>
      <c r="AQ331" s="262"/>
      <c r="AR331" s="209"/>
    </row>
    <row r="332" spans="1:44" s="75" customFormat="1" ht="17.100000000000001" customHeight="1" x14ac:dyDescent="0.25">
      <c r="A332" s="278"/>
      <c r="B332" s="287"/>
      <c r="C332" s="305"/>
      <c r="D332" s="287"/>
      <c r="E332" s="302"/>
      <c r="F332" s="287"/>
      <c r="G332" s="225"/>
      <c r="H332" s="197"/>
      <c r="I332" s="243"/>
      <c r="J332" s="182"/>
      <c r="K332" s="180"/>
      <c r="L332" s="180"/>
      <c r="M332" s="182"/>
      <c r="N332" s="190"/>
      <c r="O332" s="190"/>
      <c r="P332" s="193"/>
      <c r="Q332" s="180"/>
      <c r="R332" s="257"/>
      <c r="S332" s="30" t="s">
        <v>386</v>
      </c>
      <c r="T332" s="76"/>
      <c r="U332" s="77"/>
      <c r="V332" s="77"/>
      <c r="W332" s="77"/>
      <c r="X332" s="77"/>
      <c r="Y332" s="77"/>
      <c r="Z332" s="31" t="str">
        <f t="shared" si="20"/>
        <v/>
      </c>
      <c r="AA332" s="81">
        <f t="shared" si="24"/>
        <v>0</v>
      </c>
      <c r="AB332" s="81">
        <f t="shared" si="25"/>
        <v>0</v>
      </c>
      <c r="AC332" s="308"/>
      <c r="AD332" s="238"/>
      <c r="AE332" s="238"/>
      <c r="AF332" s="190"/>
      <c r="AG332" s="190"/>
      <c r="AH332" s="200"/>
      <c r="AI332" s="200"/>
      <c r="AJ332" s="187"/>
      <c r="AK332" s="187"/>
      <c r="AL332" s="187"/>
      <c r="AM332" s="252"/>
      <c r="AN332" s="252"/>
      <c r="AO332" s="252"/>
      <c r="AP332" s="252"/>
      <c r="AQ332" s="262"/>
      <c r="AR332" s="209"/>
    </row>
    <row r="333" spans="1:44" s="75" customFormat="1" ht="17.100000000000001" customHeight="1" x14ac:dyDescent="0.25">
      <c r="A333" s="278"/>
      <c r="B333" s="287"/>
      <c r="C333" s="305"/>
      <c r="D333" s="287"/>
      <c r="E333" s="302"/>
      <c r="F333" s="287"/>
      <c r="G333" s="225"/>
      <c r="H333" s="197"/>
      <c r="I333" s="243">
        <v>13.2</v>
      </c>
      <c r="J333" s="182"/>
      <c r="K333" s="180"/>
      <c r="L333" s="180"/>
      <c r="M333" s="182"/>
      <c r="N333" s="190"/>
      <c r="O333" s="190"/>
      <c r="P333" s="193"/>
      <c r="Q333" s="180"/>
      <c r="R333" s="256">
        <f>IF(Q333="SI",1,IF(Q333="NO",3,0))</f>
        <v>0</v>
      </c>
      <c r="S333" s="30" t="s">
        <v>387</v>
      </c>
      <c r="T333" s="76"/>
      <c r="U333" s="77"/>
      <c r="V333" s="77"/>
      <c r="W333" s="77"/>
      <c r="X333" s="77"/>
      <c r="Y333" s="77"/>
      <c r="Z333" s="31" t="str">
        <f t="shared" si="20"/>
        <v/>
      </c>
      <c r="AA333" s="81">
        <f t="shared" si="24"/>
        <v>0</v>
      </c>
      <c r="AB333" s="81">
        <f t="shared" si="25"/>
        <v>0</v>
      </c>
      <c r="AC333" s="308"/>
      <c r="AD333" s="238"/>
      <c r="AE333" s="238"/>
      <c r="AF333" s="190"/>
      <c r="AG333" s="190"/>
      <c r="AH333" s="200"/>
      <c r="AI333" s="200"/>
      <c r="AJ333" s="187"/>
      <c r="AK333" s="187"/>
      <c r="AL333" s="187"/>
      <c r="AM333" s="252"/>
      <c r="AN333" s="252"/>
      <c r="AO333" s="252"/>
      <c r="AP333" s="252"/>
      <c r="AQ333" s="262"/>
      <c r="AR333" s="255"/>
    </row>
    <row r="334" spans="1:44" s="75" customFormat="1" ht="17.100000000000001" customHeight="1" x14ac:dyDescent="0.25">
      <c r="A334" s="278"/>
      <c r="B334" s="287"/>
      <c r="C334" s="305"/>
      <c r="D334" s="287"/>
      <c r="E334" s="302"/>
      <c r="F334" s="287"/>
      <c r="G334" s="225"/>
      <c r="H334" s="197"/>
      <c r="I334" s="243"/>
      <c r="J334" s="182"/>
      <c r="K334" s="180"/>
      <c r="L334" s="180"/>
      <c r="M334" s="182"/>
      <c r="N334" s="190"/>
      <c r="O334" s="190"/>
      <c r="P334" s="193"/>
      <c r="Q334" s="180"/>
      <c r="R334" s="257"/>
      <c r="S334" s="30" t="s">
        <v>388</v>
      </c>
      <c r="T334" s="76"/>
      <c r="U334" s="77"/>
      <c r="V334" s="77"/>
      <c r="W334" s="77"/>
      <c r="X334" s="77"/>
      <c r="Y334" s="77"/>
      <c r="Z334" s="31" t="str">
        <f t="shared" si="20"/>
        <v/>
      </c>
      <c r="AA334" s="81">
        <f t="shared" si="24"/>
        <v>0</v>
      </c>
      <c r="AB334" s="81">
        <f t="shared" si="25"/>
        <v>0</v>
      </c>
      <c r="AC334" s="308"/>
      <c r="AD334" s="238"/>
      <c r="AE334" s="238"/>
      <c r="AF334" s="190"/>
      <c r="AG334" s="190"/>
      <c r="AH334" s="200"/>
      <c r="AI334" s="200"/>
      <c r="AJ334" s="187"/>
      <c r="AK334" s="187"/>
      <c r="AL334" s="187"/>
      <c r="AM334" s="252"/>
      <c r="AN334" s="252"/>
      <c r="AO334" s="252"/>
      <c r="AP334" s="252"/>
      <c r="AQ334" s="262"/>
      <c r="AR334" s="209"/>
    </row>
    <row r="335" spans="1:44" s="75" customFormat="1" ht="17.100000000000001" customHeight="1" x14ac:dyDescent="0.25">
      <c r="A335" s="278"/>
      <c r="B335" s="287"/>
      <c r="C335" s="305"/>
      <c r="D335" s="287"/>
      <c r="E335" s="302"/>
      <c r="F335" s="287"/>
      <c r="G335" s="225"/>
      <c r="H335" s="197"/>
      <c r="I335" s="243"/>
      <c r="J335" s="182"/>
      <c r="K335" s="180"/>
      <c r="L335" s="180"/>
      <c r="M335" s="182"/>
      <c r="N335" s="190"/>
      <c r="O335" s="190"/>
      <c r="P335" s="193"/>
      <c r="Q335" s="180"/>
      <c r="R335" s="257"/>
      <c r="S335" s="30" t="s">
        <v>389</v>
      </c>
      <c r="T335" s="76"/>
      <c r="U335" s="77"/>
      <c r="V335" s="77"/>
      <c r="W335" s="77"/>
      <c r="X335" s="77"/>
      <c r="Y335" s="77"/>
      <c r="Z335" s="31" t="str">
        <f t="shared" si="20"/>
        <v/>
      </c>
      <c r="AA335" s="81">
        <f t="shared" si="24"/>
        <v>0</v>
      </c>
      <c r="AB335" s="81">
        <f t="shared" si="25"/>
        <v>0</v>
      </c>
      <c r="AC335" s="308"/>
      <c r="AD335" s="238"/>
      <c r="AE335" s="238"/>
      <c r="AF335" s="190"/>
      <c r="AG335" s="190"/>
      <c r="AH335" s="200"/>
      <c r="AI335" s="200"/>
      <c r="AJ335" s="187"/>
      <c r="AK335" s="187"/>
      <c r="AL335" s="187"/>
      <c r="AM335" s="252"/>
      <c r="AN335" s="252"/>
      <c r="AO335" s="252"/>
      <c r="AP335" s="252"/>
      <c r="AQ335" s="262"/>
      <c r="AR335" s="209"/>
    </row>
    <row r="336" spans="1:44" s="75" customFormat="1" ht="17.100000000000001" customHeight="1" x14ac:dyDescent="0.25">
      <c r="A336" s="278"/>
      <c r="B336" s="287"/>
      <c r="C336" s="305"/>
      <c r="D336" s="287"/>
      <c r="E336" s="302"/>
      <c r="F336" s="287"/>
      <c r="G336" s="225"/>
      <c r="H336" s="197"/>
      <c r="I336" s="243"/>
      <c r="J336" s="182"/>
      <c r="K336" s="180"/>
      <c r="L336" s="180"/>
      <c r="M336" s="182"/>
      <c r="N336" s="190"/>
      <c r="O336" s="190"/>
      <c r="P336" s="193"/>
      <c r="Q336" s="180"/>
      <c r="R336" s="257"/>
      <c r="S336" s="30" t="s">
        <v>390</v>
      </c>
      <c r="T336" s="76"/>
      <c r="U336" s="77"/>
      <c r="V336" s="77"/>
      <c r="W336" s="77"/>
      <c r="X336" s="77"/>
      <c r="Y336" s="77"/>
      <c r="Z336" s="31" t="str">
        <f t="shared" si="20"/>
        <v/>
      </c>
      <c r="AA336" s="81">
        <f t="shared" si="24"/>
        <v>0</v>
      </c>
      <c r="AB336" s="81">
        <f t="shared" si="25"/>
        <v>0</v>
      </c>
      <c r="AC336" s="308"/>
      <c r="AD336" s="238"/>
      <c r="AE336" s="238"/>
      <c r="AF336" s="190"/>
      <c r="AG336" s="190"/>
      <c r="AH336" s="200"/>
      <c r="AI336" s="200"/>
      <c r="AJ336" s="187"/>
      <c r="AK336" s="187"/>
      <c r="AL336" s="187"/>
      <c r="AM336" s="252"/>
      <c r="AN336" s="252"/>
      <c r="AO336" s="252"/>
      <c r="AP336" s="252"/>
      <c r="AQ336" s="262"/>
      <c r="AR336" s="209"/>
    </row>
    <row r="337" spans="1:44" s="75" customFormat="1" ht="17.100000000000001" customHeight="1" x14ac:dyDescent="0.25">
      <c r="A337" s="278"/>
      <c r="B337" s="287"/>
      <c r="C337" s="305"/>
      <c r="D337" s="287"/>
      <c r="E337" s="302"/>
      <c r="F337" s="287"/>
      <c r="G337" s="225"/>
      <c r="H337" s="197"/>
      <c r="I337" s="243"/>
      <c r="J337" s="182"/>
      <c r="K337" s="180"/>
      <c r="L337" s="180"/>
      <c r="M337" s="182"/>
      <c r="N337" s="190"/>
      <c r="O337" s="190"/>
      <c r="P337" s="193"/>
      <c r="Q337" s="180"/>
      <c r="R337" s="257"/>
      <c r="S337" s="30" t="s">
        <v>391</v>
      </c>
      <c r="T337" s="76"/>
      <c r="U337" s="77"/>
      <c r="V337" s="77"/>
      <c r="W337" s="77"/>
      <c r="X337" s="77"/>
      <c r="Y337" s="77"/>
      <c r="Z337" s="31" t="str">
        <f t="shared" si="20"/>
        <v/>
      </c>
      <c r="AA337" s="81">
        <f t="shared" si="24"/>
        <v>0</v>
      </c>
      <c r="AB337" s="81">
        <f t="shared" si="25"/>
        <v>0</v>
      </c>
      <c r="AC337" s="308"/>
      <c r="AD337" s="238"/>
      <c r="AE337" s="238"/>
      <c r="AF337" s="190"/>
      <c r="AG337" s="190"/>
      <c r="AH337" s="200"/>
      <c r="AI337" s="200"/>
      <c r="AJ337" s="187"/>
      <c r="AK337" s="187"/>
      <c r="AL337" s="187"/>
      <c r="AM337" s="252"/>
      <c r="AN337" s="252"/>
      <c r="AO337" s="252"/>
      <c r="AP337" s="252"/>
      <c r="AQ337" s="262"/>
      <c r="AR337" s="209"/>
    </row>
    <row r="338" spans="1:44" s="75" customFormat="1" ht="17.100000000000001" customHeight="1" x14ac:dyDescent="0.25">
      <c r="A338" s="278"/>
      <c r="B338" s="287"/>
      <c r="C338" s="305"/>
      <c r="D338" s="287"/>
      <c r="E338" s="302"/>
      <c r="F338" s="287"/>
      <c r="G338" s="225"/>
      <c r="H338" s="197"/>
      <c r="I338" s="243">
        <v>13.3</v>
      </c>
      <c r="J338" s="182"/>
      <c r="K338" s="180"/>
      <c r="L338" s="180"/>
      <c r="M338" s="182"/>
      <c r="N338" s="190"/>
      <c r="O338" s="190"/>
      <c r="P338" s="193"/>
      <c r="Q338" s="180"/>
      <c r="R338" s="256">
        <f>IF(Q338="SI",1,IF(Q338="NO",3,0))</f>
        <v>0</v>
      </c>
      <c r="S338" s="30" t="s">
        <v>392</v>
      </c>
      <c r="T338" s="76"/>
      <c r="U338" s="77"/>
      <c r="V338" s="77"/>
      <c r="W338" s="77"/>
      <c r="X338" s="77"/>
      <c r="Y338" s="77"/>
      <c r="Z338" s="31" t="str">
        <f t="shared" si="20"/>
        <v/>
      </c>
      <c r="AA338" s="81">
        <f t="shared" si="24"/>
        <v>0</v>
      </c>
      <c r="AB338" s="81">
        <f t="shared" si="25"/>
        <v>0</v>
      </c>
      <c r="AC338" s="308"/>
      <c r="AD338" s="238"/>
      <c r="AE338" s="238"/>
      <c r="AF338" s="190"/>
      <c r="AG338" s="190"/>
      <c r="AH338" s="200"/>
      <c r="AI338" s="200"/>
      <c r="AJ338" s="187"/>
      <c r="AK338" s="187"/>
      <c r="AL338" s="187"/>
      <c r="AM338" s="252"/>
      <c r="AN338" s="252"/>
      <c r="AO338" s="252"/>
      <c r="AP338" s="252"/>
      <c r="AQ338" s="262"/>
      <c r="AR338" s="255"/>
    </row>
    <row r="339" spans="1:44" s="75" customFormat="1" ht="17.100000000000001" customHeight="1" x14ac:dyDescent="0.25">
      <c r="A339" s="278"/>
      <c r="B339" s="287"/>
      <c r="C339" s="305"/>
      <c r="D339" s="287"/>
      <c r="E339" s="302"/>
      <c r="F339" s="287"/>
      <c r="G339" s="225"/>
      <c r="H339" s="197"/>
      <c r="I339" s="243"/>
      <c r="J339" s="182"/>
      <c r="K339" s="180"/>
      <c r="L339" s="180"/>
      <c r="M339" s="182"/>
      <c r="N339" s="190"/>
      <c r="O339" s="190"/>
      <c r="P339" s="193"/>
      <c r="Q339" s="180"/>
      <c r="R339" s="257"/>
      <c r="S339" s="30" t="s">
        <v>393</v>
      </c>
      <c r="T339" s="76"/>
      <c r="U339" s="77"/>
      <c r="V339" s="77"/>
      <c r="W339" s="77"/>
      <c r="X339" s="77"/>
      <c r="Y339" s="77"/>
      <c r="Z339" s="31" t="str">
        <f t="shared" si="20"/>
        <v/>
      </c>
      <c r="AA339" s="81">
        <f t="shared" si="24"/>
        <v>0</v>
      </c>
      <c r="AB339" s="81">
        <f t="shared" si="25"/>
        <v>0</v>
      </c>
      <c r="AC339" s="308"/>
      <c r="AD339" s="238"/>
      <c r="AE339" s="238"/>
      <c r="AF339" s="190"/>
      <c r="AG339" s="190"/>
      <c r="AH339" s="200"/>
      <c r="AI339" s="200"/>
      <c r="AJ339" s="187"/>
      <c r="AK339" s="187"/>
      <c r="AL339" s="187"/>
      <c r="AM339" s="252"/>
      <c r="AN339" s="252"/>
      <c r="AO339" s="252"/>
      <c r="AP339" s="252"/>
      <c r="AQ339" s="262"/>
      <c r="AR339" s="209"/>
    </row>
    <row r="340" spans="1:44" s="75" customFormat="1" ht="17.100000000000001" customHeight="1" x14ac:dyDescent="0.25">
      <c r="A340" s="278"/>
      <c r="B340" s="287"/>
      <c r="C340" s="305"/>
      <c r="D340" s="287"/>
      <c r="E340" s="302"/>
      <c r="F340" s="287"/>
      <c r="G340" s="225"/>
      <c r="H340" s="197"/>
      <c r="I340" s="243"/>
      <c r="J340" s="182"/>
      <c r="K340" s="180"/>
      <c r="L340" s="180"/>
      <c r="M340" s="182"/>
      <c r="N340" s="190"/>
      <c r="O340" s="190"/>
      <c r="P340" s="193"/>
      <c r="Q340" s="180"/>
      <c r="R340" s="257"/>
      <c r="S340" s="30" t="s">
        <v>394</v>
      </c>
      <c r="T340" s="76"/>
      <c r="U340" s="77"/>
      <c r="V340" s="77"/>
      <c r="W340" s="77"/>
      <c r="X340" s="77"/>
      <c r="Y340" s="77"/>
      <c r="Z340" s="31" t="str">
        <f t="shared" si="20"/>
        <v/>
      </c>
      <c r="AA340" s="81">
        <f t="shared" si="24"/>
        <v>0</v>
      </c>
      <c r="AB340" s="81">
        <f t="shared" si="25"/>
        <v>0</v>
      </c>
      <c r="AC340" s="308"/>
      <c r="AD340" s="238"/>
      <c r="AE340" s="238"/>
      <c r="AF340" s="190"/>
      <c r="AG340" s="190"/>
      <c r="AH340" s="200"/>
      <c r="AI340" s="200"/>
      <c r="AJ340" s="187"/>
      <c r="AK340" s="187"/>
      <c r="AL340" s="187"/>
      <c r="AM340" s="252"/>
      <c r="AN340" s="252"/>
      <c r="AO340" s="252"/>
      <c r="AP340" s="252"/>
      <c r="AQ340" s="262"/>
      <c r="AR340" s="209"/>
    </row>
    <row r="341" spans="1:44" s="75" customFormat="1" ht="17.100000000000001" customHeight="1" x14ac:dyDescent="0.25">
      <c r="A341" s="278"/>
      <c r="B341" s="287"/>
      <c r="C341" s="305"/>
      <c r="D341" s="287"/>
      <c r="E341" s="302"/>
      <c r="F341" s="287"/>
      <c r="G341" s="225"/>
      <c r="H341" s="197"/>
      <c r="I341" s="243"/>
      <c r="J341" s="182"/>
      <c r="K341" s="180"/>
      <c r="L341" s="180"/>
      <c r="M341" s="182"/>
      <c r="N341" s="190"/>
      <c r="O341" s="190"/>
      <c r="P341" s="193"/>
      <c r="Q341" s="180"/>
      <c r="R341" s="257"/>
      <c r="S341" s="30" t="s">
        <v>395</v>
      </c>
      <c r="T341" s="76"/>
      <c r="U341" s="77"/>
      <c r="V341" s="77"/>
      <c r="W341" s="77"/>
      <c r="X341" s="77"/>
      <c r="Y341" s="77"/>
      <c r="Z341" s="31" t="str">
        <f t="shared" si="20"/>
        <v/>
      </c>
      <c r="AA341" s="81">
        <f t="shared" si="24"/>
        <v>0</v>
      </c>
      <c r="AB341" s="81">
        <f t="shared" si="25"/>
        <v>0</v>
      </c>
      <c r="AC341" s="308"/>
      <c r="AD341" s="238"/>
      <c r="AE341" s="238"/>
      <c r="AF341" s="190"/>
      <c r="AG341" s="190"/>
      <c r="AH341" s="200"/>
      <c r="AI341" s="200"/>
      <c r="AJ341" s="187"/>
      <c r="AK341" s="187"/>
      <c r="AL341" s="187"/>
      <c r="AM341" s="252"/>
      <c r="AN341" s="252"/>
      <c r="AO341" s="252"/>
      <c r="AP341" s="252"/>
      <c r="AQ341" s="262"/>
      <c r="AR341" s="209"/>
    </row>
    <row r="342" spans="1:44" s="75" customFormat="1" ht="17.100000000000001" customHeight="1" x14ac:dyDescent="0.25">
      <c r="A342" s="278"/>
      <c r="B342" s="287"/>
      <c r="C342" s="305"/>
      <c r="D342" s="287"/>
      <c r="E342" s="302"/>
      <c r="F342" s="287"/>
      <c r="G342" s="225"/>
      <c r="H342" s="197"/>
      <c r="I342" s="243"/>
      <c r="J342" s="182"/>
      <c r="K342" s="180"/>
      <c r="L342" s="180"/>
      <c r="M342" s="182"/>
      <c r="N342" s="190"/>
      <c r="O342" s="190"/>
      <c r="P342" s="193"/>
      <c r="Q342" s="180"/>
      <c r="R342" s="257"/>
      <c r="S342" s="30" t="s">
        <v>396</v>
      </c>
      <c r="T342" s="76"/>
      <c r="U342" s="77"/>
      <c r="V342" s="77"/>
      <c r="W342" s="77"/>
      <c r="X342" s="77"/>
      <c r="Y342" s="77"/>
      <c r="Z342" s="31" t="str">
        <f t="shared" si="20"/>
        <v/>
      </c>
      <c r="AA342" s="81">
        <f t="shared" si="24"/>
        <v>0</v>
      </c>
      <c r="AB342" s="81">
        <f t="shared" si="25"/>
        <v>0</v>
      </c>
      <c r="AC342" s="308"/>
      <c r="AD342" s="238"/>
      <c r="AE342" s="238"/>
      <c r="AF342" s="190"/>
      <c r="AG342" s="190"/>
      <c r="AH342" s="200"/>
      <c r="AI342" s="200"/>
      <c r="AJ342" s="187"/>
      <c r="AK342" s="187"/>
      <c r="AL342" s="187"/>
      <c r="AM342" s="252"/>
      <c r="AN342" s="252"/>
      <c r="AO342" s="252"/>
      <c r="AP342" s="252"/>
      <c r="AQ342" s="262"/>
      <c r="AR342" s="209"/>
    </row>
    <row r="343" spans="1:44" s="75" customFormat="1" ht="17.100000000000001" customHeight="1" x14ac:dyDescent="0.25">
      <c r="A343" s="278"/>
      <c r="B343" s="287"/>
      <c r="C343" s="305"/>
      <c r="D343" s="287"/>
      <c r="E343" s="302"/>
      <c r="F343" s="287"/>
      <c r="G343" s="225"/>
      <c r="H343" s="197"/>
      <c r="I343" s="243">
        <v>13.4</v>
      </c>
      <c r="J343" s="182"/>
      <c r="K343" s="180"/>
      <c r="L343" s="180"/>
      <c r="M343" s="182"/>
      <c r="N343" s="190"/>
      <c r="O343" s="190"/>
      <c r="P343" s="193"/>
      <c r="Q343" s="180"/>
      <c r="R343" s="256">
        <f>IF(Q343="SI",1,IF(Q343="NO",3,0))</f>
        <v>0</v>
      </c>
      <c r="S343" s="30" t="s">
        <v>397</v>
      </c>
      <c r="T343" s="76"/>
      <c r="U343" s="77"/>
      <c r="V343" s="77"/>
      <c r="W343" s="77"/>
      <c r="X343" s="77"/>
      <c r="Y343" s="77"/>
      <c r="Z343" s="31" t="str">
        <f t="shared" si="20"/>
        <v/>
      </c>
      <c r="AA343" s="81">
        <f t="shared" si="24"/>
        <v>0</v>
      </c>
      <c r="AB343" s="81">
        <f t="shared" si="25"/>
        <v>0</v>
      </c>
      <c r="AC343" s="308"/>
      <c r="AD343" s="238"/>
      <c r="AE343" s="238"/>
      <c r="AF343" s="190"/>
      <c r="AG343" s="190"/>
      <c r="AH343" s="200"/>
      <c r="AI343" s="200"/>
      <c r="AJ343" s="187"/>
      <c r="AK343" s="187"/>
      <c r="AL343" s="187"/>
      <c r="AM343" s="252"/>
      <c r="AN343" s="252"/>
      <c r="AO343" s="252"/>
      <c r="AP343" s="252"/>
      <c r="AQ343" s="262"/>
      <c r="AR343" s="255"/>
    </row>
    <row r="344" spans="1:44" s="75" customFormat="1" ht="17.100000000000001" customHeight="1" x14ac:dyDescent="0.25">
      <c r="A344" s="278"/>
      <c r="B344" s="287"/>
      <c r="C344" s="305"/>
      <c r="D344" s="287"/>
      <c r="E344" s="302"/>
      <c r="F344" s="287"/>
      <c r="G344" s="225"/>
      <c r="H344" s="197"/>
      <c r="I344" s="243"/>
      <c r="J344" s="182"/>
      <c r="K344" s="180"/>
      <c r="L344" s="180"/>
      <c r="M344" s="182"/>
      <c r="N344" s="190"/>
      <c r="O344" s="190"/>
      <c r="P344" s="193"/>
      <c r="Q344" s="180"/>
      <c r="R344" s="257"/>
      <c r="S344" s="30" t="s">
        <v>398</v>
      </c>
      <c r="T344" s="76"/>
      <c r="U344" s="77"/>
      <c r="V344" s="77"/>
      <c r="W344" s="77"/>
      <c r="X344" s="77"/>
      <c r="Y344" s="77"/>
      <c r="Z344" s="31" t="str">
        <f t="shared" si="20"/>
        <v/>
      </c>
      <c r="AA344" s="81">
        <f t="shared" si="24"/>
        <v>0</v>
      </c>
      <c r="AB344" s="81">
        <f t="shared" si="25"/>
        <v>0</v>
      </c>
      <c r="AC344" s="308"/>
      <c r="AD344" s="238"/>
      <c r="AE344" s="238"/>
      <c r="AF344" s="190"/>
      <c r="AG344" s="190"/>
      <c r="AH344" s="200"/>
      <c r="AI344" s="200"/>
      <c r="AJ344" s="187"/>
      <c r="AK344" s="187"/>
      <c r="AL344" s="187"/>
      <c r="AM344" s="252"/>
      <c r="AN344" s="252"/>
      <c r="AO344" s="252"/>
      <c r="AP344" s="252"/>
      <c r="AQ344" s="262"/>
      <c r="AR344" s="209"/>
    </row>
    <row r="345" spans="1:44" s="75" customFormat="1" ht="17.100000000000001" customHeight="1" x14ac:dyDescent="0.25">
      <c r="A345" s="278"/>
      <c r="B345" s="287"/>
      <c r="C345" s="305"/>
      <c r="D345" s="287"/>
      <c r="E345" s="302"/>
      <c r="F345" s="287"/>
      <c r="G345" s="225"/>
      <c r="H345" s="197"/>
      <c r="I345" s="243"/>
      <c r="J345" s="182"/>
      <c r="K345" s="180"/>
      <c r="L345" s="180"/>
      <c r="M345" s="182"/>
      <c r="N345" s="190"/>
      <c r="O345" s="190"/>
      <c r="P345" s="193"/>
      <c r="Q345" s="180"/>
      <c r="R345" s="257"/>
      <c r="S345" s="30" t="s">
        <v>399</v>
      </c>
      <c r="T345" s="76"/>
      <c r="U345" s="77"/>
      <c r="V345" s="77"/>
      <c r="W345" s="77"/>
      <c r="X345" s="77"/>
      <c r="Y345" s="77"/>
      <c r="Z345" s="31" t="str">
        <f t="shared" si="20"/>
        <v/>
      </c>
      <c r="AA345" s="81">
        <f t="shared" si="24"/>
        <v>0</v>
      </c>
      <c r="AB345" s="81">
        <f t="shared" si="25"/>
        <v>0</v>
      </c>
      <c r="AC345" s="308"/>
      <c r="AD345" s="238"/>
      <c r="AE345" s="238"/>
      <c r="AF345" s="190"/>
      <c r="AG345" s="190"/>
      <c r="AH345" s="200"/>
      <c r="AI345" s="200"/>
      <c r="AJ345" s="187"/>
      <c r="AK345" s="187"/>
      <c r="AL345" s="187"/>
      <c r="AM345" s="252"/>
      <c r="AN345" s="252"/>
      <c r="AO345" s="252"/>
      <c r="AP345" s="252"/>
      <c r="AQ345" s="262"/>
      <c r="AR345" s="209"/>
    </row>
    <row r="346" spans="1:44" s="75" customFormat="1" ht="17.100000000000001" customHeight="1" x14ac:dyDescent="0.25">
      <c r="A346" s="278"/>
      <c r="B346" s="287"/>
      <c r="C346" s="305"/>
      <c r="D346" s="287"/>
      <c r="E346" s="302"/>
      <c r="F346" s="287"/>
      <c r="G346" s="225"/>
      <c r="H346" s="197"/>
      <c r="I346" s="243"/>
      <c r="J346" s="182"/>
      <c r="K346" s="180"/>
      <c r="L346" s="180"/>
      <c r="M346" s="182"/>
      <c r="N346" s="190"/>
      <c r="O346" s="190"/>
      <c r="P346" s="193"/>
      <c r="Q346" s="180"/>
      <c r="R346" s="257"/>
      <c r="S346" s="30" t="s">
        <v>400</v>
      </c>
      <c r="T346" s="76"/>
      <c r="U346" s="77"/>
      <c r="V346" s="77"/>
      <c r="W346" s="77"/>
      <c r="X346" s="77"/>
      <c r="Y346" s="77"/>
      <c r="Z346" s="31" t="str">
        <f t="shared" si="20"/>
        <v/>
      </c>
      <c r="AA346" s="81">
        <f t="shared" si="24"/>
        <v>0</v>
      </c>
      <c r="AB346" s="81">
        <f t="shared" si="25"/>
        <v>0</v>
      </c>
      <c r="AC346" s="308"/>
      <c r="AD346" s="238"/>
      <c r="AE346" s="238"/>
      <c r="AF346" s="190"/>
      <c r="AG346" s="190"/>
      <c r="AH346" s="200"/>
      <c r="AI346" s="200"/>
      <c r="AJ346" s="187"/>
      <c r="AK346" s="187"/>
      <c r="AL346" s="187"/>
      <c r="AM346" s="252"/>
      <c r="AN346" s="252"/>
      <c r="AO346" s="252"/>
      <c r="AP346" s="252"/>
      <c r="AQ346" s="262"/>
      <c r="AR346" s="209"/>
    </row>
    <row r="347" spans="1:44" s="75" customFormat="1" ht="17.100000000000001" customHeight="1" x14ac:dyDescent="0.25">
      <c r="A347" s="278"/>
      <c r="B347" s="287"/>
      <c r="C347" s="305"/>
      <c r="D347" s="287"/>
      <c r="E347" s="302"/>
      <c r="F347" s="287"/>
      <c r="G347" s="225"/>
      <c r="H347" s="197"/>
      <c r="I347" s="243"/>
      <c r="J347" s="182"/>
      <c r="K347" s="180"/>
      <c r="L347" s="180"/>
      <c r="M347" s="182"/>
      <c r="N347" s="190"/>
      <c r="O347" s="190"/>
      <c r="P347" s="193"/>
      <c r="Q347" s="180"/>
      <c r="R347" s="257"/>
      <c r="S347" s="30" t="s">
        <v>401</v>
      </c>
      <c r="T347" s="76"/>
      <c r="U347" s="77"/>
      <c r="V347" s="77"/>
      <c r="W347" s="77"/>
      <c r="X347" s="77"/>
      <c r="Y347" s="77"/>
      <c r="Z347" s="31" t="str">
        <f t="shared" si="20"/>
        <v/>
      </c>
      <c r="AA347" s="81">
        <f t="shared" si="24"/>
        <v>0</v>
      </c>
      <c r="AB347" s="81">
        <f t="shared" si="25"/>
        <v>0</v>
      </c>
      <c r="AC347" s="308"/>
      <c r="AD347" s="238"/>
      <c r="AE347" s="238"/>
      <c r="AF347" s="190"/>
      <c r="AG347" s="190"/>
      <c r="AH347" s="200"/>
      <c r="AI347" s="200"/>
      <c r="AJ347" s="187"/>
      <c r="AK347" s="187"/>
      <c r="AL347" s="187"/>
      <c r="AM347" s="252"/>
      <c r="AN347" s="252"/>
      <c r="AO347" s="252"/>
      <c r="AP347" s="252"/>
      <c r="AQ347" s="262"/>
      <c r="AR347" s="209"/>
    </row>
    <row r="348" spans="1:44" s="75" customFormat="1" ht="17.100000000000001" customHeight="1" x14ac:dyDescent="0.25">
      <c r="A348" s="278"/>
      <c r="B348" s="287"/>
      <c r="C348" s="305"/>
      <c r="D348" s="287"/>
      <c r="E348" s="302"/>
      <c r="F348" s="287"/>
      <c r="G348" s="225"/>
      <c r="H348" s="197"/>
      <c r="I348" s="243">
        <v>13.5</v>
      </c>
      <c r="J348" s="182"/>
      <c r="K348" s="180"/>
      <c r="L348" s="180"/>
      <c r="M348" s="182"/>
      <c r="N348" s="190"/>
      <c r="O348" s="190"/>
      <c r="P348" s="193"/>
      <c r="Q348" s="180"/>
      <c r="R348" s="256">
        <f>IF(Q348="SI",1,IF(Q348="NO",3,0))</f>
        <v>0</v>
      </c>
      <c r="S348" s="30" t="s">
        <v>402</v>
      </c>
      <c r="T348" s="76"/>
      <c r="U348" s="77"/>
      <c r="V348" s="77"/>
      <c r="W348" s="77"/>
      <c r="X348" s="77"/>
      <c r="Y348" s="77"/>
      <c r="Z348" s="31" t="str">
        <f t="shared" si="20"/>
        <v/>
      </c>
      <c r="AA348" s="81">
        <f t="shared" si="24"/>
        <v>0</v>
      </c>
      <c r="AB348" s="81">
        <f t="shared" si="25"/>
        <v>0</v>
      </c>
      <c r="AC348" s="308"/>
      <c r="AD348" s="238"/>
      <c r="AE348" s="238"/>
      <c r="AF348" s="190"/>
      <c r="AG348" s="190"/>
      <c r="AH348" s="200"/>
      <c r="AI348" s="200"/>
      <c r="AJ348" s="187"/>
      <c r="AK348" s="187"/>
      <c r="AL348" s="187"/>
      <c r="AM348" s="252"/>
      <c r="AN348" s="252"/>
      <c r="AO348" s="252"/>
      <c r="AP348" s="252"/>
      <c r="AQ348" s="262"/>
      <c r="AR348" s="255"/>
    </row>
    <row r="349" spans="1:44" s="75" customFormat="1" ht="17.100000000000001" customHeight="1" x14ac:dyDescent="0.25">
      <c r="A349" s="278"/>
      <c r="B349" s="287"/>
      <c r="C349" s="305"/>
      <c r="D349" s="287"/>
      <c r="E349" s="302"/>
      <c r="F349" s="287"/>
      <c r="G349" s="225"/>
      <c r="H349" s="197"/>
      <c r="I349" s="243"/>
      <c r="J349" s="182"/>
      <c r="K349" s="180"/>
      <c r="L349" s="180"/>
      <c r="M349" s="182"/>
      <c r="N349" s="190"/>
      <c r="O349" s="190"/>
      <c r="P349" s="193"/>
      <c r="Q349" s="180"/>
      <c r="R349" s="257"/>
      <c r="S349" s="30" t="s">
        <v>403</v>
      </c>
      <c r="T349" s="76"/>
      <c r="U349" s="77"/>
      <c r="V349" s="77"/>
      <c r="W349" s="77"/>
      <c r="X349" s="77"/>
      <c r="Y349" s="77"/>
      <c r="Z349" s="31" t="str">
        <f t="shared" ref="Z349:Z412" si="26">IF($T349&lt;&gt;"",IF(AND(V349="SI",W349="SI",X349="SI",Y349="SI"),"Suficiente",IF(OR(V349="NO",W349="NO",X349="NO",Y349="NO"),"Deficiente",IF(OR(V349="",W349="",X349="",Y349=""),"Falta Valorar el Control",""))),"")</f>
        <v/>
      </c>
      <c r="AA349" s="81">
        <f t="shared" si="24"/>
        <v>0</v>
      </c>
      <c r="AB349" s="81">
        <f t="shared" si="25"/>
        <v>0</v>
      </c>
      <c r="AC349" s="308"/>
      <c r="AD349" s="238"/>
      <c r="AE349" s="238"/>
      <c r="AF349" s="190"/>
      <c r="AG349" s="190"/>
      <c r="AH349" s="200"/>
      <c r="AI349" s="200"/>
      <c r="AJ349" s="187"/>
      <c r="AK349" s="187"/>
      <c r="AL349" s="187"/>
      <c r="AM349" s="252"/>
      <c r="AN349" s="252"/>
      <c r="AO349" s="252"/>
      <c r="AP349" s="252"/>
      <c r="AQ349" s="262"/>
      <c r="AR349" s="209"/>
    </row>
    <row r="350" spans="1:44" s="75" customFormat="1" ht="17.100000000000001" customHeight="1" x14ac:dyDescent="0.25">
      <c r="A350" s="278"/>
      <c r="B350" s="287"/>
      <c r="C350" s="305"/>
      <c r="D350" s="287"/>
      <c r="E350" s="302"/>
      <c r="F350" s="287"/>
      <c r="G350" s="225"/>
      <c r="H350" s="197"/>
      <c r="I350" s="243"/>
      <c r="J350" s="182"/>
      <c r="K350" s="180"/>
      <c r="L350" s="180"/>
      <c r="M350" s="182"/>
      <c r="N350" s="190"/>
      <c r="O350" s="190"/>
      <c r="P350" s="193"/>
      <c r="Q350" s="180"/>
      <c r="R350" s="257"/>
      <c r="S350" s="30" t="s">
        <v>404</v>
      </c>
      <c r="T350" s="76"/>
      <c r="U350" s="77"/>
      <c r="V350" s="77"/>
      <c r="W350" s="77"/>
      <c r="X350" s="77"/>
      <c r="Y350" s="77"/>
      <c r="Z350" s="31" t="str">
        <f t="shared" si="26"/>
        <v/>
      </c>
      <c r="AA350" s="81">
        <f t="shared" si="24"/>
        <v>0</v>
      </c>
      <c r="AB350" s="81">
        <f t="shared" si="25"/>
        <v>0</v>
      </c>
      <c r="AC350" s="308"/>
      <c r="AD350" s="238"/>
      <c r="AE350" s="238"/>
      <c r="AF350" s="190"/>
      <c r="AG350" s="190"/>
      <c r="AH350" s="200"/>
      <c r="AI350" s="200"/>
      <c r="AJ350" s="187"/>
      <c r="AK350" s="187"/>
      <c r="AL350" s="187"/>
      <c r="AM350" s="252"/>
      <c r="AN350" s="252"/>
      <c r="AO350" s="252"/>
      <c r="AP350" s="252"/>
      <c r="AQ350" s="262"/>
      <c r="AR350" s="209"/>
    </row>
    <row r="351" spans="1:44" s="75" customFormat="1" ht="17.100000000000001" customHeight="1" x14ac:dyDescent="0.25">
      <c r="A351" s="278"/>
      <c r="B351" s="287"/>
      <c r="C351" s="305"/>
      <c r="D351" s="287"/>
      <c r="E351" s="302"/>
      <c r="F351" s="287"/>
      <c r="G351" s="225"/>
      <c r="H351" s="197"/>
      <c r="I351" s="243"/>
      <c r="J351" s="182"/>
      <c r="K351" s="180"/>
      <c r="L351" s="180"/>
      <c r="M351" s="182"/>
      <c r="N351" s="190"/>
      <c r="O351" s="190"/>
      <c r="P351" s="193"/>
      <c r="Q351" s="180"/>
      <c r="R351" s="257"/>
      <c r="S351" s="30" t="s">
        <v>405</v>
      </c>
      <c r="T351" s="76"/>
      <c r="U351" s="77"/>
      <c r="V351" s="77"/>
      <c r="W351" s="77"/>
      <c r="X351" s="77"/>
      <c r="Y351" s="77"/>
      <c r="Z351" s="31" t="str">
        <f t="shared" si="26"/>
        <v/>
      </c>
      <c r="AA351" s="81">
        <f t="shared" si="24"/>
        <v>0</v>
      </c>
      <c r="AB351" s="81">
        <f t="shared" si="25"/>
        <v>0</v>
      </c>
      <c r="AC351" s="308"/>
      <c r="AD351" s="238"/>
      <c r="AE351" s="238"/>
      <c r="AF351" s="190"/>
      <c r="AG351" s="190"/>
      <c r="AH351" s="200"/>
      <c r="AI351" s="200"/>
      <c r="AJ351" s="187"/>
      <c r="AK351" s="187"/>
      <c r="AL351" s="187"/>
      <c r="AM351" s="252"/>
      <c r="AN351" s="252"/>
      <c r="AO351" s="252"/>
      <c r="AP351" s="252"/>
      <c r="AQ351" s="262"/>
      <c r="AR351" s="209"/>
    </row>
    <row r="352" spans="1:44" s="75" customFormat="1" ht="17.100000000000001" customHeight="1" x14ac:dyDescent="0.25">
      <c r="A352" s="279"/>
      <c r="B352" s="288"/>
      <c r="C352" s="306"/>
      <c r="D352" s="288"/>
      <c r="E352" s="303"/>
      <c r="F352" s="288"/>
      <c r="G352" s="226"/>
      <c r="H352" s="198"/>
      <c r="I352" s="244"/>
      <c r="J352" s="228"/>
      <c r="K352" s="181"/>
      <c r="L352" s="181"/>
      <c r="M352" s="228"/>
      <c r="N352" s="191"/>
      <c r="O352" s="191"/>
      <c r="P352" s="194"/>
      <c r="Q352" s="181"/>
      <c r="R352" s="299"/>
      <c r="S352" s="32" t="s">
        <v>406</v>
      </c>
      <c r="T352" s="78"/>
      <c r="U352" s="79"/>
      <c r="V352" s="79"/>
      <c r="W352" s="79"/>
      <c r="X352" s="79"/>
      <c r="Y352" s="79"/>
      <c r="Z352" s="33" t="str">
        <f t="shared" si="26"/>
        <v/>
      </c>
      <c r="AA352" s="82">
        <f t="shared" si="24"/>
        <v>0</v>
      </c>
      <c r="AB352" s="82">
        <f t="shared" si="25"/>
        <v>0</v>
      </c>
      <c r="AC352" s="309"/>
      <c r="AD352" s="239"/>
      <c r="AE352" s="239"/>
      <c r="AF352" s="191"/>
      <c r="AG352" s="191"/>
      <c r="AH352" s="201"/>
      <c r="AI352" s="201"/>
      <c r="AJ352" s="188"/>
      <c r="AK352" s="188"/>
      <c r="AL352" s="188"/>
      <c r="AM352" s="253"/>
      <c r="AN352" s="253"/>
      <c r="AO352" s="253"/>
      <c r="AP352" s="253"/>
      <c r="AQ352" s="263"/>
      <c r="AR352" s="210"/>
    </row>
    <row r="353" spans="1:44" s="75" customFormat="1" ht="17.100000000000001" customHeight="1" x14ac:dyDescent="0.25">
      <c r="A353" s="289" t="str">
        <f>IF(E353&lt;&gt;"",'Información General'!$D$15&amp;"_"&amp;+$A$1+14,"")</f>
        <v>2025_14</v>
      </c>
      <c r="B353" s="274" t="s">
        <v>2236</v>
      </c>
      <c r="C353" s="271" t="s">
        <v>92</v>
      </c>
      <c r="D353" s="274" t="s">
        <v>2330</v>
      </c>
      <c r="E353" s="280" t="s">
        <v>2331</v>
      </c>
      <c r="F353" s="274" t="s">
        <v>61</v>
      </c>
      <c r="G353" s="283" t="s">
        <v>6</v>
      </c>
      <c r="H353" s="242"/>
      <c r="I353" s="300">
        <v>14.1</v>
      </c>
      <c r="J353" s="242" t="s">
        <v>2338</v>
      </c>
      <c r="K353" s="196" t="s">
        <v>101</v>
      </c>
      <c r="L353" s="196" t="s">
        <v>106</v>
      </c>
      <c r="M353" s="242" t="s">
        <v>2340</v>
      </c>
      <c r="N353" s="183">
        <v>5</v>
      </c>
      <c r="O353" s="183">
        <v>3</v>
      </c>
      <c r="P353" s="234" t="str">
        <f>IF(AND(N353&lt;&gt;"",O353&lt;&gt;""),IF(AND(N353&gt;5,O353&gt;5),"I",IF(AND(N353&lt;=5,O353&gt;5),"II",IF(AND(N353&gt;5,O353&lt;=5),"IV",IF(AND(N353&lt;=5,O353&lt;=5),"III")))),"")</f>
        <v>III</v>
      </c>
      <c r="Q353" s="196" t="s">
        <v>11</v>
      </c>
      <c r="R353" s="297">
        <f>IF(Q353="SI",1,IF(Q353="NO",3,0))</f>
        <v>1</v>
      </c>
      <c r="S353" s="28" t="s">
        <v>407</v>
      </c>
      <c r="T353" s="73" t="s">
        <v>2342</v>
      </c>
      <c r="U353" s="74" t="s">
        <v>8</v>
      </c>
      <c r="V353" s="74" t="s">
        <v>11</v>
      </c>
      <c r="W353" s="74" t="s">
        <v>11</v>
      </c>
      <c r="X353" s="74" t="s">
        <v>11</v>
      </c>
      <c r="Y353" s="74" t="s">
        <v>11</v>
      </c>
      <c r="Z353" s="29" t="str">
        <f t="shared" si="26"/>
        <v>Suficiente</v>
      </c>
      <c r="AA353" s="80">
        <f>IF(Z353="Suficiente",1,0)</f>
        <v>1</v>
      </c>
      <c r="AB353" s="80">
        <f>IF(Z353="Deficiente",1,0)</f>
        <v>0</v>
      </c>
      <c r="AC353" s="337" t="str">
        <f>IF(SUM(R353:R377)&gt;=1,IF((SUM(R353:R377)/COUNTA(Q353:Q377))=1,IF(SUM(AA353:AA377)&gt;=1,IF(SUM(AA353:AA377)/(SUM(AA353:AA377)+SUM(AB353:AB377))=100%,"SI","NO"),"NO"),"NO"),"")</f>
        <v>NO</v>
      </c>
      <c r="AD353" s="237" t="str">
        <f>IF($N353=1,"b","")</f>
        <v/>
      </c>
      <c r="AE353" s="237" t="str">
        <f>IF($O353=1,"b","")</f>
        <v/>
      </c>
      <c r="AF353" s="183">
        <v>5</v>
      </c>
      <c r="AG353" s="183">
        <v>3</v>
      </c>
      <c r="AH353" s="199">
        <f>IF(OR($AD353="b",$AE353="b"),2,0)</f>
        <v>0</v>
      </c>
      <c r="AI353" s="199">
        <f>IF(AND($N353=1,$AF353=1,$O353=1,$AG353=1),1,0)</f>
        <v>0</v>
      </c>
      <c r="AJ353" s="215">
        <f>IF(AF353&lt;&gt;"",IF(AI353=1,1,IF(OR($AF353&gt;$N353,AND($AC353="SI",$AF353=$N353),AND($AC353="NO",$AF353&lt;&gt;$N353)),0,1)),0)</f>
        <v>1</v>
      </c>
      <c r="AK353" s="215">
        <f>IF(AG353&lt;&gt;"",IF(AI353=1,1,IF(OR(AG353&gt;O353,AND(AC353="SI",AG353=O353),AND(AC353="NO",AG353&lt;&gt;O353)),0,1)),0)</f>
        <v>1</v>
      </c>
      <c r="AL353" s="215">
        <f>IF(AC353&lt;&gt;"",(+AI353+AJ353+AK353),0)</f>
        <v>2</v>
      </c>
      <c r="AM353" s="333" t="str">
        <f>IF($AL353&gt;=2,IF(AND($AF353="",$AG353=""),"",IF(AND($AF353&gt;5,$AG353&gt;5),"I","")),"")</f>
        <v/>
      </c>
      <c r="AN353" s="333" t="str">
        <f>IF($AL353&gt;=2,IF(AND($AF353="",$AG353=""),"",IF(AND($AF353&lt;6,$AG353&gt;5),"II","")),"")</f>
        <v/>
      </c>
      <c r="AO353" s="333" t="str">
        <f>IF($AL353&gt;=2,IF(AND($AF353="",$AG353=""),"",IF(AND($AF353&lt;6,$AG353&lt;6),"III","")),"")</f>
        <v>III</v>
      </c>
      <c r="AP353" s="333" t="str">
        <f>IF($AL353&gt;=2,IF(AND($AF353="",$AG353=""),"",IF(AND($AF353&gt;5,$AG353&lt;6),"IV","")),"")</f>
        <v/>
      </c>
      <c r="AQ353" s="264" t="s">
        <v>591</v>
      </c>
      <c r="AR353" s="267" t="s">
        <v>2346</v>
      </c>
    </row>
    <row r="354" spans="1:44" s="75" customFormat="1" ht="17.100000000000001" customHeight="1" x14ac:dyDescent="0.25">
      <c r="A354" s="290"/>
      <c r="B354" s="275"/>
      <c r="C354" s="272"/>
      <c r="D354" s="275"/>
      <c r="E354" s="281"/>
      <c r="F354" s="275"/>
      <c r="G354" s="284"/>
      <c r="H354" s="197"/>
      <c r="I354" s="295"/>
      <c r="J354" s="197"/>
      <c r="K354" s="195"/>
      <c r="L354" s="195"/>
      <c r="M354" s="197"/>
      <c r="N354" s="184"/>
      <c r="O354" s="184"/>
      <c r="P354" s="235"/>
      <c r="Q354" s="195"/>
      <c r="R354" s="257"/>
      <c r="S354" s="30" t="s">
        <v>408</v>
      </c>
      <c r="T354" s="76" t="s">
        <v>2272</v>
      </c>
      <c r="U354" s="77" t="s">
        <v>8</v>
      </c>
      <c r="V354" s="77" t="s">
        <v>49</v>
      </c>
      <c r="W354" s="77" t="s">
        <v>49</v>
      </c>
      <c r="X354" s="77" t="s">
        <v>11</v>
      </c>
      <c r="Y354" s="77" t="s">
        <v>11</v>
      </c>
      <c r="Z354" s="31" t="str">
        <f t="shared" si="26"/>
        <v>Deficiente</v>
      </c>
      <c r="AA354" s="81">
        <f t="shared" si="24"/>
        <v>0</v>
      </c>
      <c r="AB354" s="81">
        <f t="shared" ref="AB354:AB377" si="27">IF(Z354="Deficiente",1,0)</f>
        <v>1</v>
      </c>
      <c r="AC354" s="338"/>
      <c r="AD354" s="238"/>
      <c r="AE354" s="238"/>
      <c r="AF354" s="184"/>
      <c r="AG354" s="184"/>
      <c r="AH354" s="200"/>
      <c r="AI354" s="200"/>
      <c r="AJ354" s="216"/>
      <c r="AK354" s="216"/>
      <c r="AL354" s="216"/>
      <c r="AM354" s="252"/>
      <c r="AN354" s="252"/>
      <c r="AO354" s="252"/>
      <c r="AP354" s="252"/>
      <c r="AQ354" s="265"/>
      <c r="AR354" s="209"/>
    </row>
    <row r="355" spans="1:44" s="75" customFormat="1" ht="17.100000000000001" customHeight="1" x14ac:dyDescent="0.25">
      <c r="A355" s="290"/>
      <c r="B355" s="275"/>
      <c r="C355" s="272"/>
      <c r="D355" s="275"/>
      <c r="E355" s="281"/>
      <c r="F355" s="275"/>
      <c r="G355" s="284"/>
      <c r="H355" s="197"/>
      <c r="I355" s="295"/>
      <c r="J355" s="197"/>
      <c r="K355" s="195"/>
      <c r="L355" s="195"/>
      <c r="M355" s="197"/>
      <c r="N355" s="184"/>
      <c r="O355" s="184"/>
      <c r="P355" s="235"/>
      <c r="Q355" s="195"/>
      <c r="R355" s="257"/>
      <c r="S355" s="30" t="s">
        <v>409</v>
      </c>
      <c r="T355" s="76"/>
      <c r="U355" s="77"/>
      <c r="V355" s="77"/>
      <c r="W355" s="77"/>
      <c r="X355" s="77"/>
      <c r="Y355" s="77"/>
      <c r="Z355" s="31" t="str">
        <f t="shared" si="26"/>
        <v/>
      </c>
      <c r="AA355" s="81">
        <f t="shared" si="24"/>
        <v>0</v>
      </c>
      <c r="AB355" s="81">
        <f t="shared" si="27"/>
        <v>0</v>
      </c>
      <c r="AC355" s="338"/>
      <c r="AD355" s="238"/>
      <c r="AE355" s="238"/>
      <c r="AF355" s="184"/>
      <c r="AG355" s="184"/>
      <c r="AH355" s="200"/>
      <c r="AI355" s="200"/>
      <c r="AJ355" s="216"/>
      <c r="AK355" s="216"/>
      <c r="AL355" s="216"/>
      <c r="AM355" s="252"/>
      <c r="AN355" s="252"/>
      <c r="AO355" s="252"/>
      <c r="AP355" s="252"/>
      <c r="AQ355" s="265"/>
      <c r="AR355" s="209"/>
    </row>
    <row r="356" spans="1:44" s="75" customFormat="1" ht="17.100000000000001" customHeight="1" x14ac:dyDescent="0.25">
      <c r="A356" s="290"/>
      <c r="B356" s="275"/>
      <c r="C356" s="272"/>
      <c r="D356" s="275"/>
      <c r="E356" s="281"/>
      <c r="F356" s="275"/>
      <c r="G356" s="284"/>
      <c r="H356" s="197"/>
      <c r="I356" s="295"/>
      <c r="J356" s="197"/>
      <c r="K356" s="195"/>
      <c r="L356" s="195"/>
      <c r="M356" s="197"/>
      <c r="N356" s="184"/>
      <c r="O356" s="184"/>
      <c r="P356" s="235"/>
      <c r="Q356" s="195"/>
      <c r="R356" s="257"/>
      <c r="S356" s="30" t="s">
        <v>410</v>
      </c>
      <c r="T356" s="76"/>
      <c r="U356" s="77"/>
      <c r="V356" s="77"/>
      <c r="W356" s="77"/>
      <c r="X356" s="77"/>
      <c r="Y356" s="77"/>
      <c r="Z356" s="31" t="str">
        <f t="shared" si="26"/>
        <v/>
      </c>
      <c r="AA356" s="81">
        <f t="shared" si="24"/>
        <v>0</v>
      </c>
      <c r="AB356" s="81">
        <f t="shared" si="27"/>
        <v>0</v>
      </c>
      <c r="AC356" s="338"/>
      <c r="AD356" s="238"/>
      <c r="AE356" s="238"/>
      <c r="AF356" s="184"/>
      <c r="AG356" s="184"/>
      <c r="AH356" s="200"/>
      <c r="AI356" s="200"/>
      <c r="AJ356" s="216"/>
      <c r="AK356" s="216"/>
      <c r="AL356" s="216"/>
      <c r="AM356" s="252"/>
      <c r="AN356" s="252"/>
      <c r="AO356" s="252"/>
      <c r="AP356" s="252"/>
      <c r="AQ356" s="265"/>
      <c r="AR356" s="209"/>
    </row>
    <row r="357" spans="1:44" s="75" customFormat="1" ht="17.100000000000001" customHeight="1" x14ac:dyDescent="0.25">
      <c r="A357" s="290"/>
      <c r="B357" s="275"/>
      <c r="C357" s="272"/>
      <c r="D357" s="275"/>
      <c r="E357" s="281"/>
      <c r="F357" s="275"/>
      <c r="G357" s="284"/>
      <c r="H357" s="197"/>
      <c r="I357" s="295"/>
      <c r="J357" s="197"/>
      <c r="K357" s="195"/>
      <c r="L357" s="195"/>
      <c r="M357" s="197"/>
      <c r="N357" s="184"/>
      <c r="O357" s="184"/>
      <c r="P357" s="235"/>
      <c r="Q357" s="195"/>
      <c r="R357" s="257"/>
      <c r="S357" s="30" t="s">
        <v>411</v>
      </c>
      <c r="T357" s="76"/>
      <c r="U357" s="77"/>
      <c r="V357" s="77"/>
      <c r="W357" s="77"/>
      <c r="X357" s="77"/>
      <c r="Y357" s="77"/>
      <c r="Z357" s="31" t="str">
        <f t="shared" si="26"/>
        <v/>
      </c>
      <c r="AA357" s="81">
        <f t="shared" si="24"/>
        <v>0</v>
      </c>
      <c r="AB357" s="81">
        <f t="shared" si="27"/>
        <v>0</v>
      </c>
      <c r="AC357" s="338"/>
      <c r="AD357" s="238"/>
      <c r="AE357" s="238"/>
      <c r="AF357" s="184"/>
      <c r="AG357" s="184"/>
      <c r="AH357" s="200"/>
      <c r="AI357" s="200"/>
      <c r="AJ357" s="216"/>
      <c r="AK357" s="216"/>
      <c r="AL357" s="216"/>
      <c r="AM357" s="252"/>
      <c r="AN357" s="252"/>
      <c r="AO357" s="252"/>
      <c r="AP357" s="252"/>
      <c r="AQ357" s="265"/>
      <c r="AR357" s="209"/>
    </row>
    <row r="358" spans="1:44" s="75" customFormat="1" ht="17.100000000000001" customHeight="1" x14ac:dyDescent="0.25">
      <c r="A358" s="290"/>
      <c r="B358" s="275"/>
      <c r="C358" s="272"/>
      <c r="D358" s="275"/>
      <c r="E358" s="281"/>
      <c r="F358" s="275"/>
      <c r="G358" s="284"/>
      <c r="H358" s="197"/>
      <c r="I358" s="295">
        <v>14.2</v>
      </c>
      <c r="J358" s="197"/>
      <c r="K358" s="195"/>
      <c r="L358" s="195"/>
      <c r="M358" s="197"/>
      <c r="N358" s="184"/>
      <c r="O358" s="184"/>
      <c r="P358" s="235"/>
      <c r="Q358" s="195"/>
      <c r="R358" s="298">
        <f>IF(Q358="SI",1,IF(Q358="NO",3,0))</f>
        <v>0</v>
      </c>
      <c r="S358" s="30" t="s">
        <v>412</v>
      </c>
      <c r="T358" s="76"/>
      <c r="U358" s="77"/>
      <c r="V358" s="77"/>
      <c r="W358" s="77"/>
      <c r="X358" s="77"/>
      <c r="Y358" s="77"/>
      <c r="Z358" s="31" t="str">
        <f t="shared" si="26"/>
        <v/>
      </c>
      <c r="AA358" s="81">
        <f t="shared" si="24"/>
        <v>0</v>
      </c>
      <c r="AB358" s="81">
        <f t="shared" si="27"/>
        <v>0</v>
      </c>
      <c r="AC358" s="338"/>
      <c r="AD358" s="238"/>
      <c r="AE358" s="238"/>
      <c r="AF358" s="184"/>
      <c r="AG358" s="184"/>
      <c r="AH358" s="200"/>
      <c r="AI358" s="200"/>
      <c r="AJ358" s="216"/>
      <c r="AK358" s="216"/>
      <c r="AL358" s="216"/>
      <c r="AM358" s="252"/>
      <c r="AN358" s="252"/>
      <c r="AO358" s="252"/>
      <c r="AP358" s="252"/>
      <c r="AQ358" s="265"/>
      <c r="AR358" s="208" t="s">
        <v>2347</v>
      </c>
    </row>
    <row r="359" spans="1:44" s="75" customFormat="1" ht="17.100000000000001" customHeight="1" x14ac:dyDescent="0.25">
      <c r="A359" s="290"/>
      <c r="B359" s="275"/>
      <c r="C359" s="272"/>
      <c r="D359" s="275"/>
      <c r="E359" s="281"/>
      <c r="F359" s="275"/>
      <c r="G359" s="284"/>
      <c r="H359" s="197"/>
      <c r="I359" s="295"/>
      <c r="J359" s="197"/>
      <c r="K359" s="195"/>
      <c r="L359" s="195"/>
      <c r="M359" s="197"/>
      <c r="N359" s="184"/>
      <c r="O359" s="184"/>
      <c r="P359" s="235"/>
      <c r="Q359" s="195"/>
      <c r="R359" s="257"/>
      <c r="S359" s="30" t="s">
        <v>413</v>
      </c>
      <c r="T359" s="76"/>
      <c r="U359" s="77"/>
      <c r="V359" s="77"/>
      <c r="W359" s="77"/>
      <c r="X359" s="77"/>
      <c r="Y359" s="77"/>
      <c r="Z359" s="31" t="str">
        <f t="shared" si="26"/>
        <v/>
      </c>
      <c r="AA359" s="81">
        <f t="shared" si="24"/>
        <v>0</v>
      </c>
      <c r="AB359" s="81">
        <f t="shared" si="27"/>
        <v>0</v>
      </c>
      <c r="AC359" s="338"/>
      <c r="AD359" s="238"/>
      <c r="AE359" s="238"/>
      <c r="AF359" s="184"/>
      <c r="AG359" s="184"/>
      <c r="AH359" s="200"/>
      <c r="AI359" s="200"/>
      <c r="AJ359" s="216"/>
      <c r="AK359" s="216"/>
      <c r="AL359" s="216"/>
      <c r="AM359" s="252"/>
      <c r="AN359" s="252"/>
      <c r="AO359" s="252"/>
      <c r="AP359" s="252"/>
      <c r="AQ359" s="265"/>
      <c r="AR359" s="209"/>
    </row>
    <row r="360" spans="1:44" s="75" customFormat="1" ht="17.100000000000001" customHeight="1" x14ac:dyDescent="0.25">
      <c r="A360" s="290"/>
      <c r="B360" s="275"/>
      <c r="C360" s="272"/>
      <c r="D360" s="275"/>
      <c r="E360" s="281"/>
      <c r="F360" s="275"/>
      <c r="G360" s="284"/>
      <c r="H360" s="197"/>
      <c r="I360" s="295"/>
      <c r="J360" s="197"/>
      <c r="K360" s="195"/>
      <c r="L360" s="195"/>
      <c r="M360" s="197"/>
      <c r="N360" s="184"/>
      <c r="O360" s="184"/>
      <c r="P360" s="235"/>
      <c r="Q360" s="195"/>
      <c r="R360" s="257"/>
      <c r="S360" s="30" t="s">
        <v>414</v>
      </c>
      <c r="T360" s="76"/>
      <c r="U360" s="77"/>
      <c r="V360" s="77"/>
      <c r="W360" s="77"/>
      <c r="X360" s="77"/>
      <c r="Y360" s="77"/>
      <c r="Z360" s="31" t="str">
        <f t="shared" si="26"/>
        <v/>
      </c>
      <c r="AA360" s="81">
        <f t="shared" si="24"/>
        <v>0</v>
      </c>
      <c r="AB360" s="81">
        <f t="shared" si="27"/>
        <v>0</v>
      </c>
      <c r="AC360" s="338"/>
      <c r="AD360" s="238"/>
      <c r="AE360" s="238"/>
      <c r="AF360" s="184"/>
      <c r="AG360" s="184"/>
      <c r="AH360" s="200"/>
      <c r="AI360" s="200"/>
      <c r="AJ360" s="216"/>
      <c r="AK360" s="216"/>
      <c r="AL360" s="216"/>
      <c r="AM360" s="252"/>
      <c r="AN360" s="252"/>
      <c r="AO360" s="252"/>
      <c r="AP360" s="252"/>
      <c r="AQ360" s="265"/>
      <c r="AR360" s="209"/>
    </row>
    <row r="361" spans="1:44" s="75" customFormat="1" ht="17.100000000000001" customHeight="1" x14ac:dyDescent="0.25">
      <c r="A361" s="290"/>
      <c r="B361" s="275"/>
      <c r="C361" s="272"/>
      <c r="D361" s="275"/>
      <c r="E361" s="281"/>
      <c r="F361" s="275"/>
      <c r="G361" s="284"/>
      <c r="H361" s="197"/>
      <c r="I361" s="295"/>
      <c r="J361" s="197"/>
      <c r="K361" s="195"/>
      <c r="L361" s="195"/>
      <c r="M361" s="197"/>
      <c r="N361" s="184"/>
      <c r="O361" s="184"/>
      <c r="P361" s="235"/>
      <c r="Q361" s="195"/>
      <c r="R361" s="257"/>
      <c r="S361" s="30" t="s">
        <v>415</v>
      </c>
      <c r="T361" s="76"/>
      <c r="U361" s="77"/>
      <c r="V361" s="77"/>
      <c r="W361" s="77"/>
      <c r="X361" s="77"/>
      <c r="Y361" s="77"/>
      <c r="Z361" s="31" t="str">
        <f t="shared" si="26"/>
        <v/>
      </c>
      <c r="AA361" s="81">
        <f t="shared" si="24"/>
        <v>0</v>
      </c>
      <c r="AB361" s="81">
        <f t="shared" si="27"/>
        <v>0</v>
      </c>
      <c r="AC361" s="338"/>
      <c r="AD361" s="238"/>
      <c r="AE361" s="238"/>
      <c r="AF361" s="184"/>
      <c r="AG361" s="184"/>
      <c r="AH361" s="200"/>
      <c r="AI361" s="200"/>
      <c r="AJ361" s="216"/>
      <c r="AK361" s="216"/>
      <c r="AL361" s="216"/>
      <c r="AM361" s="252"/>
      <c r="AN361" s="252"/>
      <c r="AO361" s="252"/>
      <c r="AP361" s="252"/>
      <c r="AQ361" s="265"/>
      <c r="AR361" s="209"/>
    </row>
    <row r="362" spans="1:44" s="75" customFormat="1" ht="17.100000000000001" customHeight="1" x14ac:dyDescent="0.25">
      <c r="A362" s="290"/>
      <c r="B362" s="275"/>
      <c r="C362" s="272"/>
      <c r="D362" s="275"/>
      <c r="E362" s="281"/>
      <c r="F362" s="275"/>
      <c r="G362" s="284"/>
      <c r="H362" s="197"/>
      <c r="I362" s="295"/>
      <c r="J362" s="197"/>
      <c r="K362" s="195"/>
      <c r="L362" s="195"/>
      <c r="M362" s="197"/>
      <c r="N362" s="184"/>
      <c r="O362" s="184"/>
      <c r="P362" s="235"/>
      <c r="Q362" s="195"/>
      <c r="R362" s="257"/>
      <c r="S362" s="30" t="s">
        <v>416</v>
      </c>
      <c r="T362" s="76"/>
      <c r="U362" s="77"/>
      <c r="V362" s="77"/>
      <c r="W362" s="77"/>
      <c r="X362" s="77"/>
      <c r="Y362" s="77"/>
      <c r="Z362" s="31" t="str">
        <f t="shared" si="26"/>
        <v/>
      </c>
      <c r="AA362" s="81">
        <f t="shared" si="24"/>
        <v>0</v>
      </c>
      <c r="AB362" s="81">
        <f t="shared" si="27"/>
        <v>0</v>
      </c>
      <c r="AC362" s="338"/>
      <c r="AD362" s="238"/>
      <c r="AE362" s="238"/>
      <c r="AF362" s="184"/>
      <c r="AG362" s="184"/>
      <c r="AH362" s="200"/>
      <c r="AI362" s="200"/>
      <c r="AJ362" s="216"/>
      <c r="AK362" s="216"/>
      <c r="AL362" s="216"/>
      <c r="AM362" s="252"/>
      <c r="AN362" s="252"/>
      <c r="AO362" s="252"/>
      <c r="AP362" s="252"/>
      <c r="AQ362" s="265"/>
      <c r="AR362" s="209"/>
    </row>
    <row r="363" spans="1:44" s="75" customFormat="1" ht="17.100000000000001" customHeight="1" x14ac:dyDescent="0.25">
      <c r="A363" s="290"/>
      <c r="B363" s="275"/>
      <c r="C363" s="272"/>
      <c r="D363" s="275"/>
      <c r="E363" s="281"/>
      <c r="F363" s="275"/>
      <c r="G363" s="284"/>
      <c r="H363" s="197"/>
      <c r="I363" s="295">
        <v>14.3</v>
      </c>
      <c r="J363" s="197"/>
      <c r="K363" s="195"/>
      <c r="L363" s="195"/>
      <c r="M363" s="197"/>
      <c r="N363" s="184"/>
      <c r="O363" s="184"/>
      <c r="P363" s="235"/>
      <c r="Q363" s="195"/>
      <c r="R363" s="298">
        <f>IF(Q363="SI",1,IF(Q363="NO",3,0))</f>
        <v>0</v>
      </c>
      <c r="S363" s="30" t="s">
        <v>417</v>
      </c>
      <c r="T363" s="76"/>
      <c r="U363" s="77"/>
      <c r="V363" s="77"/>
      <c r="W363" s="77"/>
      <c r="X363" s="77"/>
      <c r="Y363" s="77"/>
      <c r="Z363" s="31" t="str">
        <f t="shared" si="26"/>
        <v/>
      </c>
      <c r="AA363" s="81">
        <f t="shared" si="24"/>
        <v>0</v>
      </c>
      <c r="AB363" s="81">
        <f t="shared" si="27"/>
        <v>0</v>
      </c>
      <c r="AC363" s="338"/>
      <c r="AD363" s="238"/>
      <c r="AE363" s="238"/>
      <c r="AF363" s="184"/>
      <c r="AG363" s="184"/>
      <c r="AH363" s="200"/>
      <c r="AI363" s="200"/>
      <c r="AJ363" s="216"/>
      <c r="AK363" s="216"/>
      <c r="AL363" s="216"/>
      <c r="AM363" s="252"/>
      <c r="AN363" s="252"/>
      <c r="AO363" s="252"/>
      <c r="AP363" s="252"/>
      <c r="AQ363" s="265"/>
      <c r="AR363" s="208" t="s">
        <v>2348</v>
      </c>
    </row>
    <row r="364" spans="1:44" s="75" customFormat="1" ht="17.100000000000001" customHeight="1" x14ac:dyDescent="0.25">
      <c r="A364" s="290"/>
      <c r="B364" s="275"/>
      <c r="C364" s="272"/>
      <c r="D364" s="275"/>
      <c r="E364" s="281"/>
      <c r="F364" s="275"/>
      <c r="G364" s="284"/>
      <c r="H364" s="197"/>
      <c r="I364" s="295"/>
      <c r="J364" s="197"/>
      <c r="K364" s="195"/>
      <c r="L364" s="195"/>
      <c r="M364" s="197"/>
      <c r="N364" s="184"/>
      <c r="O364" s="184"/>
      <c r="P364" s="235"/>
      <c r="Q364" s="195"/>
      <c r="R364" s="257"/>
      <c r="S364" s="30" t="s">
        <v>418</v>
      </c>
      <c r="T364" s="76"/>
      <c r="U364" s="77"/>
      <c r="V364" s="77"/>
      <c r="W364" s="77"/>
      <c r="X364" s="77"/>
      <c r="Y364" s="77"/>
      <c r="Z364" s="31" t="str">
        <f t="shared" si="26"/>
        <v/>
      </c>
      <c r="AA364" s="81">
        <f t="shared" si="24"/>
        <v>0</v>
      </c>
      <c r="AB364" s="81">
        <f t="shared" si="27"/>
        <v>0</v>
      </c>
      <c r="AC364" s="338"/>
      <c r="AD364" s="238"/>
      <c r="AE364" s="238"/>
      <c r="AF364" s="184"/>
      <c r="AG364" s="184"/>
      <c r="AH364" s="200"/>
      <c r="AI364" s="200"/>
      <c r="AJ364" s="216"/>
      <c r="AK364" s="216"/>
      <c r="AL364" s="216"/>
      <c r="AM364" s="252"/>
      <c r="AN364" s="252"/>
      <c r="AO364" s="252"/>
      <c r="AP364" s="252"/>
      <c r="AQ364" s="265"/>
      <c r="AR364" s="209"/>
    </row>
    <row r="365" spans="1:44" s="75" customFormat="1" ht="17.100000000000001" customHeight="1" x14ac:dyDescent="0.25">
      <c r="A365" s="290"/>
      <c r="B365" s="275"/>
      <c r="C365" s="272"/>
      <c r="D365" s="275"/>
      <c r="E365" s="281"/>
      <c r="F365" s="275"/>
      <c r="G365" s="284"/>
      <c r="H365" s="197"/>
      <c r="I365" s="295"/>
      <c r="J365" s="197"/>
      <c r="K365" s="195"/>
      <c r="L365" s="195"/>
      <c r="M365" s="197"/>
      <c r="N365" s="184"/>
      <c r="O365" s="184"/>
      <c r="P365" s="235"/>
      <c r="Q365" s="195"/>
      <c r="R365" s="257"/>
      <c r="S365" s="30" t="s">
        <v>419</v>
      </c>
      <c r="T365" s="76"/>
      <c r="U365" s="77"/>
      <c r="V365" s="77"/>
      <c r="W365" s="77"/>
      <c r="X365" s="77"/>
      <c r="Y365" s="77"/>
      <c r="Z365" s="31" t="str">
        <f t="shared" si="26"/>
        <v/>
      </c>
      <c r="AA365" s="81">
        <f t="shared" si="24"/>
        <v>0</v>
      </c>
      <c r="AB365" s="81">
        <f t="shared" si="27"/>
        <v>0</v>
      </c>
      <c r="AC365" s="338"/>
      <c r="AD365" s="238"/>
      <c r="AE365" s="238"/>
      <c r="AF365" s="184"/>
      <c r="AG365" s="184"/>
      <c r="AH365" s="200"/>
      <c r="AI365" s="200"/>
      <c r="AJ365" s="216"/>
      <c r="AK365" s="216"/>
      <c r="AL365" s="216"/>
      <c r="AM365" s="252"/>
      <c r="AN365" s="252"/>
      <c r="AO365" s="252"/>
      <c r="AP365" s="252"/>
      <c r="AQ365" s="265"/>
      <c r="AR365" s="209"/>
    </row>
    <row r="366" spans="1:44" s="75" customFormat="1" ht="17.100000000000001" customHeight="1" x14ac:dyDescent="0.25">
      <c r="A366" s="290"/>
      <c r="B366" s="275"/>
      <c r="C366" s="272"/>
      <c r="D366" s="275"/>
      <c r="E366" s="281"/>
      <c r="F366" s="275"/>
      <c r="G366" s="284"/>
      <c r="H366" s="197"/>
      <c r="I366" s="295"/>
      <c r="J366" s="197"/>
      <c r="K366" s="195"/>
      <c r="L366" s="195"/>
      <c r="M366" s="197"/>
      <c r="N366" s="184"/>
      <c r="O366" s="184"/>
      <c r="P366" s="235"/>
      <c r="Q366" s="195"/>
      <c r="R366" s="257"/>
      <c r="S366" s="30" t="s">
        <v>420</v>
      </c>
      <c r="T366" s="76"/>
      <c r="U366" s="77"/>
      <c r="V366" s="77"/>
      <c r="W366" s="77"/>
      <c r="X366" s="77"/>
      <c r="Y366" s="77"/>
      <c r="Z366" s="31" t="str">
        <f t="shared" si="26"/>
        <v/>
      </c>
      <c r="AA366" s="81">
        <f t="shared" si="24"/>
        <v>0</v>
      </c>
      <c r="AB366" s="81">
        <f t="shared" si="27"/>
        <v>0</v>
      </c>
      <c r="AC366" s="338"/>
      <c r="AD366" s="238"/>
      <c r="AE366" s="238"/>
      <c r="AF366" s="184"/>
      <c r="AG366" s="184"/>
      <c r="AH366" s="200"/>
      <c r="AI366" s="200"/>
      <c r="AJ366" s="216"/>
      <c r="AK366" s="216"/>
      <c r="AL366" s="216"/>
      <c r="AM366" s="252"/>
      <c r="AN366" s="252"/>
      <c r="AO366" s="252"/>
      <c r="AP366" s="252"/>
      <c r="AQ366" s="265"/>
      <c r="AR366" s="209"/>
    </row>
    <row r="367" spans="1:44" s="75" customFormat="1" ht="17.100000000000001" customHeight="1" x14ac:dyDescent="0.25">
      <c r="A367" s="290"/>
      <c r="B367" s="275"/>
      <c r="C367" s="272"/>
      <c r="D367" s="275"/>
      <c r="E367" s="281"/>
      <c r="F367" s="275"/>
      <c r="G367" s="284"/>
      <c r="H367" s="197"/>
      <c r="I367" s="295"/>
      <c r="J367" s="197"/>
      <c r="K367" s="195"/>
      <c r="L367" s="195"/>
      <c r="M367" s="197"/>
      <c r="N367" s="184"/>
      <c r="O367" s="184"/>
      <c r="P367" s="235"/>
      <c r="Q367" s="195"/>
      <c r="R367" s="257"/>
      <c r="S367" s="30" t="s">
        <v>421</v>
      </c>
      <c r="T367" s="76"/>
      <c r="U367" s="77"/>
      <c r="V367" s="77"/>
      <c r="W367" s="77"/>
      <c r="X367" s="77"/>
      <c r="Y367" s="77"/>
      <c r="Z367" s="31" t="str">
        <f t="shared" si="26"/>
        <v/>
      </c>
      <c r="AA367" s="81">
        <f t="shared" si="24"/>
        <v>0</v>
      </c>
      <c r="AB367" s="81">
        <f t="shared" si="27"/>
        <v>0</v>
      </c>
      <c r="AC367" s="338"/>
      <c r="AD367" s="238"/>
      <c r="AE367" s="238"/>
      <c r="AF367" s="184"/>
      <c r="AG367" s="184"/>
      <c r="AH367" s="200"/>
      <c r="AI367" s="200"/>
      <c r="AJ367" s="216"/>
      <c r="AK367" s="216"/>
      <c r="AL367" s="216"/>
      <c r="AM367" s="252"/>
      <c r="AN367" s="252"/>
      <c r="AO367" s="252"/>
      <c r="AP367" s="252"/>
      <c r="AQ367" s="265"/>
      <c r="AR367" s="209"/>
    </row>
    <row r="368" spans="1:44" s="75" customFormat="1" ht="17.100000000000001" customHeight="1" x14ac:dyDescent="0.25">
      <c r="A368" s="290"/>
      <c r="B368" s="275"/>
      <c r="C368" s="272"/>
      <c r="D368" s="275"/>
      <c r="E368" s="281"/>
      <c r="F368" s="275"/>
      <c r="G368" s="284"/>
      <c r="H368" s="197"/>
      <c r="I368" s="295">
        <v>14.4</v>
      </c>
      <c r="J368" s="197"/>
      <c r="K368" s="195"/>
      <c r="L368" s="195"/>
      <c r="M368" s="197"/>
      <c r="N368" s="184"/>
      <c r="O368" s="184"/>
      <c r="P368" s="235"/>
      <c r="Q368" s="195"/>
      <c r="R368" s="298">
        <f>IF(Q368="SI",1,IF(Q368="NO",3,0))</f>
        <v>0</v>
      </c>
      <c r="S368" s="30" t="s">
        <v>422</v>
      </c>
      <c r="T368" s="76"/>
      <c r="U368" s="77"/>
      <c r="V368" s="77"/>
      <c r="W368" s="77"/>
      <c r="X368" s="77"/>
      <c r="Y368" s="77"/>
      <c r="Z368" s="31" t="str">
        <f t="shared" si="26"/>
        <v/>
      </c>
      <c r="AA368" s="81">
        <f t="shared" si="24"/>
        <v>0</v>
      </c>
      <c r="AB368" s="81">
        <f t="shared" si="27"/>
        <v>0</v>
      </c>
      <c r="AC368" s="338"/>
      <c r="AD368" s="238"/>
      <c r="AE368" s="238"/>
      <c r="AF368" s="184"/>
      <c r="AG368" s="184"/>
      <c r="AH368" s="200"/>
      <c r="AI368" s="200"/>
      <c r="AJ368" s="216"/>
      <c r="AK368" s="216"/>
      <c r="AL368" s="216"/>
      <c r="AM368" s="252"/>
      <c r="AN368" s="252"/>
      <c r="AO368" s="252"/>
      <c r="AP368" s="252"/>
      <c r="AQ368" s="265"/>
      <c r="AR368" s="208"/>
    </row>
    <row r="369" spans="1:44" s="75" customFormat="1" ht="17.100000000000001" customHeight="1" x14ac:dyDescent="0.25">
      <c r="A369" s="290"/>
      <c r="B369" s="275"/>
      <c r="C369" s="272"/>
      <c r="D369" s="275"/>
      <c r="E369" s="281"/>
      <c r="F369" s="275"/>
      <c r="G369" s="284"/>
      <c r="H369" s="197"/>
      <c r="I369" s="295"/>
      <c r="J369" s="197"/>
      <c r="K369" s="195"/>
      <c r="L369" s="195"/>
      <c r="M369" s="197"/>
      <c r="N369" s="184"/>
      <c r="O369" s="184"/>
      <c r="P369" s="235"/>
      <c r="Q369" s="195"/>
      <c r="R369" s="257"/>
      <c r="S369" s="30" t="s">
        <v>423</v>
      </c>
      <c r="T369" s="76"/>
      <c r="U369" s="77"/>
      <c r="V369" s="77"/>
      <c r="W369" s="77"/>
      <c r="X369" s="77"/>
      <c r="Y369" s="77"/>
      <c r="Z369" s="31" t="str">
        <f t="shared" si="26"/>
        <v/>
      </c>
      <c r="AA369" s="81">
        <f t="shared" si="24"/>
        <v>0</v>
      </c>
      <c r="AB369" s="81">
        <f t="shared" si="27"/>
        <v>0</v>
      </c>
      <c r="AC369" s="338"/>
      <c r="AD369" s="238"/>
      <c r="AE369" s="238"/>
      <c r="AF369" s="184"/>
      <c r="AG369" s="184"/>
      <c r="AH369" s="200"/>
      <c r="AI369" s="200"/>
      <c r="AJ369" s="216"/>
      <c r="AK369" s="216"/>
      <c r="AL369" s="216"/>
      <c r="AM369" s="252"/>
      <c r="AN369" s="252"/>
      <c r="AO369" s="252"/>
      <c r="AP369" s="252"/>
      <c r="AQ369" s="265"/>
      <c r="AR369" s="209"/>
    </row>
    <row r="370" spans="1:44" s="75" customFormat="1" ht="17.100000000000001" customHeight="1" x14ac:dyDescent="0.25">
      <c r="A370" s="290"/>
      <c r="B370" s="275"/>
      <c r="C370" s="272"/>
      <c r="D370" s="275"/>
      <c r="E370" s="281"/>
      <c r="F370" s="275"/>
      <c r="G370" s="284"/>
      <c r="H370" s="197"/>
      <c r="I370" s="295"/>
      <c r="J370" s="197"/>
      <c r="K370" s="195"/>
      <c r="L370" s="195"/>
      <c r="M370" s="197"/>
      <c r="N370" s="184"/>
      <c r="O370" s="184"/>
      <c r="P370" s="235"/>
      <c r="Q370" s="195"/>
      <c r="R370" s="257"/>
      <c r="S370" s="30" t="s">
        <v>424</v>
      </c>
      <c r="T370" s="76"/>
      <c r="U370" s="77"/>
      <c r="V370" s="77"/>
      <c r="W370" s="77"/>
      <c r="X370" s="77"/>
      <c r="Y370" s="77"/>
      <c r="Z370" s="31" t="str">
        <f t="shared" si="26"/>
        <v/>
      </c>
      <c r="AA370" s="81">
        <f t="shared" si="24"/>
        <v>0</v>
      </c>
      <c r="AB370" s="81">
        <f t="shared" si="27"/>
        <v>0</v>
      </c>
      <c r="AC370" s="338"/>
      <c r="AD370" s="238"/>
      <c r="AE370" s="238"/>
      <c r="AF370" s="184"/>
      <c r="AG370" s="184"/>
      <c r="AH370" s="200"/>
      <c r="AI370" s="200"/>
      <c r="AJ370" s="216"/>
      <c r="AK370" s="216"/>
      <c r="AL370" s="216"/>
      <c r="AM370" s="252"/>
      <c r="AN370" s="252"/>
      <c r="AO370" s="252"/>
      <c r="AP370" s="252"/>
      <c r="AQ370" s="265"/>
      <c r="AR370" s="209"/>
    </row>
    <row r="371" spans="1:44" s="75" customFormat="1" ht="17.100000000000001" customHeight="1" x14ac:dyDescent="0.25">
      <c r="A371" s="290"/>
      <c r="B371" s="275"/>
      <c r="C371" s="272"/>
      <c r="D371" s="275"/>
      <c r="E371" s="281"/>
      <c r="F371" s="275"/>
      <c r="G371" s="284"/>
      <c r="H371" s="197"/>
      <c r="I371" s="295"/>
      <c r="J371" s="197"/>
      <c r="K371" s="195"/>
      <c r="L371" s="195"/>
      <c r="M371" s="197"/>
      <c r="N371" s="184"/>
      <c r="O371" s="184"/>
      <c r="P371" s="235"/>
      <c r="Q371" s="195"/>
      <c r="R371" s="257"/>
      <c r="S371" s="30" t="s">
        <v>425</v>
      </c>
      <c r="T371" s="76"/>
      <c r="U371" s="77"/>
      <c r="V371" s="77"/>
      <c r="W371" s="77"/>
      <c r="X371" s="77"/>
      <c r="Y371" s="77"/>
      <c r="Z371" s="31" t="str">
        <f t="shared" si="26"/>
        <v/>
      </c>
      <c r="AA371" s="81">
        <f t="shared" si="24"/>
        <v>0</v>
      </c>
      <c r="AB371" s="81">
        <f t="shared" si="27"/>
        <v>0</v>
      </c>
      <c r="AC371" s="338"/>
      <c r="AD371" s="238"/>
      <c r="AE371" s="238"/>
      <c r="AF371" s="184"/>
      <c r="AG371" s="184"/>
      <c r="AH371" s="200"/>
      <c r="AI371" s="200"/>
      <c r="AJ371" s="216"/>
      <c r="AK371" s="216"/>
      <c r="AL371" s="216"/>
      <c r="AM371" s="252"/>
      <c r="AN371" s="252"/>
      <c r="AO371" s="252"/>
      <c r="AP371" s="252"/>
      <c r="AQ371" s="265"/>
      <c r="AR371" s="209"/>
    </row>
    <row r="372" spans="1:44" s="75" customFormat="1" ht="17.100000000000001" customHeight="1" x14ac:dyDescent="0.25">
      <c r="A372" s="290"/>
      <c r="B372" s="275"/>
      <c r="C372" s="272"/>
      <c r="D372" s="275"/>
      <c r="E372" s="281"/>
      <c r="F372" s="275"/>
      <c r="G372" s="284"/>
      <c r="H372" s="197"/>
      <c r="I372" s="295"/>
      <c r="J372" s="197"/>
      <c r="K372" s="195"/>
      <c r="L372" s="195"/>
      <c r="M372" s="197"/>
      <c r="N372" s="184"/>
      <c r="O372" s="184"/>
      <c r="P372" s="235"/>
      <c r="Q372" s="195"/>
      <c r="R372" s="257"/>
      <c r="S372" s="30" t="s">
        <v>426</v>
      </c>
      <c r="T372" s="76"/>
      <c r="U372" s="77"/>
      <c r="V372" s="77"/>
      <c r="W372" s="77"/>
      <c r="X372" s="77"/>
      <c r="Y372" s="77"/>
      <c r="Z372" s="31" t="str">
        <f t="shared" si="26"/>
        <v/>
      </c>
      <c r="AA372" s="81">
        <f t="shared" si="24"/>
        <v>0</v>
      </c>
      <c r="AB372" s="81">
        <f t="shared" si="27"/>
        <v>0</v>
      </c>
      <c r="AC372" s="338"/>
      <c r="AD372" s="238"/>
      <c r="AE372" s="238"/>
      <c r="AF372" s="184"/>
      <c r="AG372" s="184"/>
      <c r="AH372" s="200"/>
      <c r="AI372" s="200"/>
      <c r="AJ372" s="216"/>
      <c r="AK372" s="216"/>
      <c r="AL372" s="216"/>
      <c r="AM372" s="252"/>
      <c r="AN372" s="252"/>
      <c r="AO372" s="252"/>
      <c r="AP372" s="252"/>
      <c r="AQ372" s="265"/>
      <c r="AR372" s="209"/>
    </row>
    <row r="373" spans="1:44" s="75" customFormat="1" ht="17.100000000000001" customHeight="1" x14ac:dyDescent="0.25">
      <c r="A373" s="290"/>
      <c r="B373" s="275"/>
      <c r="C373" s="272"/>
      <c r="D373" s="275"/>
      <c r="E373" s="281"/>
      <c r="F373" s="275"/>
      <c r="G373" s="284"/>
      <c r="H373" s="197"/>
      <c r="I373" s="295">
        <v>14.5</v>
      </c>
      <c r="J373" s="197"/>
      <c r="K373" s="195"/>
      <c r="L373" s="195"/>
      <c r="M373" s="197"/>
      <c r="N373" s="184"/>
      <c r="O373" s="184"/>
      <c r="P373" s="235"/>
      <c r="Q373" s="195"/>
      <c r="R373" s="298">
        <f>IF(Q373="SI",1,IF(Q373="NO",3,0))</f>
        <v>0</v>
      </c>
      <c r="S373" s="30" t="s">
        <v>427</v>
      </c>
      <c r="T373" s="76"/>
      <c r="U373" s="77"/>
      <c r="V373" s="77"/>
      <c r="W373" s="77"/>
      <c r="X373" s="77"/>
      <c r="Y373" s="77"/>
      <c r="Z373" s="31" t="str">
        <f t="shared" si="26"/>
        <v/>
      </c>
      <c r="AA373" s="81">
        <f t="shared" si="24"/>
        <v>0</v>
      </c>
      <c r="AB373" s="81">
        <f t="shared" si="27"/>
        <v>0</v>
      </c>
      <c r="AC373" s="338"/>
      <c r="AD373" s="238"/>
      <c r="AE373" s="238"/>
      <c r="AF373" s="184"/>
      <c r="AG373" s="184"/>
      <c r="AH373" s="200"/>
      <c r="AI373" s="200"/>
      <c r="AJ373" s="216"/>
      <c r="AK373" s="216"/>
      <c r="AL373" s="216"/>
      <c r="AM373" s="252"/>
      <c r="AN373" s="252"/>
      <c r="AO373" s="252"/>
      <c r="AP373" s="252"/>
      <c r="AQ373" s="265"/>
      <c r="AR373" s="208"/>
    </row>
    <row r="374" spans="1:44" s="75" customFormat="1" ht="17.100000000000001" customHeight="1" x14ac:dyDescent="0.25">
      <c r="A374" s="290"/>
      <c r="B374" s="275"/>
      <c r="C374" s="272"/>
      <c r="D374" s="275"/>
      <c r="E374" s="281"/>
      <c r="F374" s="275"/>
      <c r="G374" s="284"/>
      <c r="H374" s="197"/>
      <c r="I374" s="295"/>
      <c r="J374" s="197"/>
      <c r="K374" s="195"/>
      <c r="L374" s="195"/>
      <c r="M374" s="197"/>
      <c r="N374" s="184"/>
      <c r="O374" s="184"/>
      <c r="P374" s="235"/>
      <c r="Q374" s="195"/>
      <c r="R374" s="257"/>
      <c r="S374" s="30" t="s">
        <v>428</v>
      </c>
      <c r="T374" s="76"/>
      <c r="U374" s="77"/>
      <c r="V374" s="77"/>
      <c r="W374" s="77"/>
      <c r="X374" s="77"/>
      <c r="Y374" s="77"/>
      <c r="Z374" s="31" t="str">
        <f t="shared" si="26"/>
        <v/>
      </c>
      <c r="AA374" s="81">
        <f t="shared" si="24"/>
        <v>0</v>
      </c>
      <c r="AB374" s="81">
        <f t="shared" si="27"/>
        <v>0</v>
      </c>
      <c r="AC374" s="338"/>
      <c r="AD374" s="238"/>
      <c r="AE374" s="238"/>
      <c r="AF374" s="184"/>
      <c r="AG374" s="184"/>
      <c r="AH374" s="200"/>
      <c r="AI374" s="200"/>
      <c r="AJ374" s="216"/>
      <c r="AK374" s="216"/>
      <c r="AL374" s="216"/>
      <c r="AM374" s="252"/>
      <c r="AN374" s="252"/>
      <c r="AO374" s="252"/>
      <c r="AP374" s="252"/>
      <c r="AQ374" s="265"/>
      <c r="AR374" s="209"/>
    </row>
    <row r="375" spans="1:44" s="75" customFormat="1" ht="17.100000000000001" customHeight="1" x14ac:dyDescent="0.25">
      <c r="A375" s="290"/>
      <c r="B375" s="275"/>
      <c r="C375" s="272"/>
      <c r="D375" s="275"/>
      <c r="E375" s="281"/>
      <c r="F375" s="275"/>
      <c r="G375" s="284"/>
      <c r="H375" s="197"/>
      <c r="I375" s="295"/>
      <c r="J375" s="197"/>
      <c r="K375" s="195"/>
      <c r="L375" s="195"/>
      <c r="M375" s="197"/>
      <c r="N375" s="184"/>
      <c r="O375" s="184"/>
      <c r="P375" s="235"/>
      <c r="Q375" s="195"/>
      <c r="R375" s="257"/>
      <c r="S375" s="30" t="s">
        <v>429</v>
      </c>
      <c r="T375" s="76"/>
      <c r="U375" s="77"/>
      <c r="V375" s="77"/>
      <c r="W375" s="77"/>
      <c r="X375" s="77"/>
      <c r="Y375" s="77"/>
      <c r="Z375" s="31" t="str">
        <f t="shared" si="26"/>
        <v/>
      </c>
      <c r="AA375" s="81">
        <f t="shared" si="24"/>
        <v>0</v>
      </c>
      <c r="AB375" s="81">
        <f t="shared" si="27"/>
        <v>0</v>
      </c>
      <c r="AC375" s="338"/>
      <c r="AD375" s="238"/>
      <c r="AE375" s="238"/>
      <c r="AF375" s="184"/>
      <c r="AG375" s="184"/>
      <c r="AH375" s="200"/>
      <c r="AI375" s="200"/>
      <c r="AJ375" s="216"/>
      <c r="AK375" s="216"/>
      <c r="AL375" s="216"/>
      <c r="AM375" s="252"/>
      <c r="AN375" s="252"/>
      <c r="AO375" s="252"/>
      <c r="AP375" s="252"/>
      <c r="AQ375" s="265"/>
      <c r="AR375" s="209"/>
    </row>
    <row r="376" spans="1:44" s="75" customFormat="1" ht="17.100000000000001" customHeight="1" x14ac:dyDescent="0.25">
      <c r="A376" s="290"/>
      <c r="B376" s="275"/>
      <c r="C376" s="272"/>
      <c r="D376" s="275"/>
      <c r="E376" s="281"/>
      <c r="F376" s="275"/>
      <c r="G376" s="284"/>
      <c r="H376" s="197"/>
      <c r="I376" s="295"/>
      <c r="J376" s="197"/>
      <c r="K376" s="195"/>
      <c r="L376" s="195"/>
      <c r="M376" s="197"/>
      <c r="N376" s="184"/>
      <c r="O376" s="184"/>
      <c r="P376" s="235"/>
      <c r="Q376" s="195"/>
      <c r="R376" s="257"/>
      <c r="S376" s="30" t="s">
        <v>430</v>
      </c>
      <c r="T376" s="76"/>
      <c r="U376" s="77"/>
      <c r="V376" s="77"/>
      <c r="W376" s="77"/>
      <c r="X376" s="77"/>
      <c r="Y376" s="77"/>
      <c r="Z376" s="31" t="str">
        <f t="shared" si="26"/>
        <v/>
      </c>
      <c r="AA376" s="81">
        <f t="shared" si="24"/>
        <v>0</v>
      </c>
      <c r="AB376" s="81">
        <f t="shared" si="27"/>
        <v>0</v>
      </c>
      <c r="AC376" s="338"/>
      <c r="AD376" s="238"/>
      <c r="AE376" s="238"/>
      <c r="AF376" s="184"/>
      <c r="AG376" s="184"/>
      <c r="AH376" s="200"/>
      <c r="AI376" s="200"/>
      <c r="AJ376" s="216"/>
      <c r="AK376" s="216"/>
      <c r="AL376" s="216"/>
      <c r="AM376" s="252"/>
      <c r="AN376" s="252"/>
      <c r="AO376" s="252"/>
      <c r="AP376" s="252"/>
      <c r="AQ376" s="265"/>
      <c r="AR376" s="209"/>
    </row>
    <row r="377" spans="1:44" s="75" customFormat="1" ht="17.100000000000001" customHeight="1" x14ac:dyDescent="0.25">
      <c r="A377" s="291"/>
      <c r="B377" s="276"/>
      <c r="C377" s="273"/>
      <c r="D377" s="276"/>
      <c r="E377" s="282"/>
      <c r="F377" s="276"/>
      <c r="G377" s="285"/>
      <c r="H377" s="198"/>
      <c r="I377" s="296"/>
      <c r="J377" s="198"/>
      <c r="K377" s="233"/>
      <c r="L377" s="233"/>
      <c r="M377" s="198"/>
      <c r="N377" s="185"/>
      <c r="O377" s="185"/>
      <c r="P377" s="236"/>
      <c r="Q377" s="233"/>
      <c r="R377" s="299"/>
      <c r="S377" s="32" t="s">
        <v>431</v>
      </c>
      <c r="T377" s="78"/>
      <c r="U377" s="79"/>
      <c r="V377" s="79"/>
      <c r="W377" s="79"/>
      <c r="X377" s="79"/>
      <c r="Y377" s="79"/>
      <c r="Z377" s="33" t="str">
        <f t="shared" si="26"/>
        <v/>
      </c>
      <c r="AA377" s="82">
        <f t="shared" si="24"/>
        <v>0</v>
      </c>
      <c r="AB377" s="82">
        <f t="shared" si="27"/>
        <v>0</v>
      </c>
      <c r="AC377" s="339"/>
      <c r="AD377" s="239"/>
      <c r="AE377" s="239"/>
      <c r="AF377" s="185"/>
      <c r="AG377" s="185"/>
      <c r="AH377" s="201"/>
      <c r="AI377" s="201"/>
      <c r="AJ377" s="217"/>
      <c r="AK377" s="217"/>
      <c r="AL377" s="217"/>
      <c r="AM377" s="253"/>
      <c r="AN377" s="253"/>
      <c r="AO377" s="253"/>
      <c r="AP377" s="253"/>
      <c r="AQ377" s="266"/>
      <c r="AR377" s="210"/>
    </row>
    <row r="378" spans="1:44" s="75" customFormat="1" ht="17.100000000000001" customHeight="1" x14ac:dyDescent="0.25">
      <c r="A378" s="277" t="str">
        <f>IF(E378&lt;&gt;"",'Información General'!$D$15&amp;"_"&amp;+$A$1+15,"")</f>
        <v>2025_15</v>
      </c>
      <c r="B378" s="304" t="s">
        <v>2237</v>
      </c>
      <c r="C378" s="304" t="s">
        <v>617</v>
      </c>
      <c r="D378" s="304" t="s">
        <v>2238</v>
      </c>
      <c r="E378" s="218" t="s">
        <v>2312</v>
      </c>
      <c r="F378" s="304" t="s">
        <v>60</v>
      </c>
      <c r="G378" s="314" t="s">
        <v>626</v>
      </c>
      <c r="H378" s="242"/>
      <c r="I378" s="317">
        <v>15.1</v>
      </c>
      <c r="J378" s="227" t="s">
        <v>2239</v>
      </c>
      <c r="K378" s="232" t="s">
        <v>99</v>
      </c>
      <c r="L378" s="232" t="s">
        <v>106</v>
      </c>
      <c r="M378" s="227" t="s">
        <v>2314</v>
      </c>
      <c r="N378" s="189">
        <v>9</v>
      </c>
      <c r="O378" s="320">
        <v>2</v>
      </c>
      <c r="P378" s="192" t="str">
        <f>IF(AND(N378&lt;&gt;"",O378&lt;&gt;""),IF(AND(N378&gt;5,O378&gt;5),"I",IF(AND(N378&lt;=5,O378&gt;5),"II",IF(AND(N378&gt;5,O378&lt;=5),"IV",IF(AND(N378&lt;=5,O378&lt;=5),"III")))),"")</f>
        <v>IV</v>
      </c>
      <c r="Q378" s="232" t="s">
        <v>11</v>
      </c>
      <c r="R378" s="310">
        <f>IF(Q378="SI",1,IF(Q378="NO",3,0))</f>
        <v>1</v>
      </c>
      <c r="S378" s="28" t="s">
        <v>432</v>
      </c>
      <c r="T378" s="73" t="s">
        <v>2240</v>
      </c>
      <c r="U378" s="74" t="s">
        <v>8</v>
      </c>
      <c r="V378" s="74" t="s">
        <v>11</v>
      </c>
      <c r="W378" s="74" t="s">
        <v>11</v>
      </c>
      <c r="X378" s="74" t="s">
        <v>11</v>
      </c>
      <c r="Y378" s="74" t="s">
        <v>11</v>
      </c>
      <c r="Z378" s="29" t="str">
        <f t="shared" si="26"/>
        <v>Suficiente</v>
      </c>
      <c r="AA378" s="80">
        <f>IF(Z378="Suficiente",1,0)</f>
        <v>1</v>
      </c>
      <c r="AB378" s="80">
        <f>IF(Z378="Deficiente",1,0)</f>
        <v>0</v>
      </c>
      <c r="AC378" s="307" t="str">
        <f>IF(SUM(R378:R402)&gt;=1,IF((SUM(R378:R402)/COUNTA(Q378:Q402))=1,IF(SUM(AA378:AA402)&gt;=1,IF(SUM(AA378:AA402)/(SUM(AA378:AA402)+SUM(AB378:AB402))=100%,"SI","NO"),"NO"),"NO"),"")</f>
        <v>SI</v>
      </c>
      <c r="AD378" s="241" t="str">
        <f>IF($N378=1,"b","")</f>
        <v/>
      </c>
      <c r="AE378" s="241" t="str">
        <f>IF($O378=1,"b","")</f>
        <v/>
      </c>
      <c r="AF378" s="189">
        <v>3</v>
      </c>
      <c r="AG378" s="189">
        <v>1</v>
      </c>
      <c r="AH378" s="202">
        <f>IF(OR($AD378="b",$AE378="b"),2,0)</f>
        <v>0</v>
      </c>
      <c r="AI378" s="202">
        <f>IF(AND($N378=1,$AF378=1,$O378=1,$AG378=1),1,0)</f>
        <v>0</v>
      </c>
      <c r="AJ378" s="186">
        <f>IF(AF378&lt;&gt;"",IF(AI378=1,1,IF(OR($AF378&gt;$N378,AND($AC378="SI",$AF378=$N378),AND($AC378="NO",$AF378&lt;&gt;$N378)),0,1)),0)</f>
        <v>1</v>
      </c>
      <c r="AK378" s="186">
        <f>IF(AG378&lt;&gt;"",IF(AI378=1,1,IF(OR(AG378&gt;O378,AND(AC378="SI",AG378=O378),AND(AC378="NO",AG378&lt;&gt;O378)),0,1)),0)</f>
        <v>1</v>
      </c>
      <c r="AL378" s="186">
        <f>IF(AC378&lt;&gt;"",(+AI378+AJ378+AK378),0)</f>
        <v>2</v>
      </c>
      <c r="AM378" s="251" t="str">
        <f>IF($AL378&gt;=2,IF(AND($AF378="",$AG378=""),"",IF(AND($AF378&gt;5,$AG378&gt;5),"I","")),"")</f>
        <v/>
      </c>
      <c r="AN378" s="251" t="str">
        <f>IF($AL378&gt;=2,IF(AND($AF378="",$AG378=""),"",IF(AND($AF378&lt;6,$AG378&gt;5),"II","")),"")</f>
        <v/>
      </c>
      <c r="AO378" s="251" t="str">
        <f>IF($AL378&gt;=2,IF(AND($AF378="",$AG378=""),"",IF(AND($AF378&lt;6,$AG378&lt;6),"III","")),"")</f>
        <v>III</v>
      </c>
      <c r="AP378" s="251" t="str">
        <f>IF($AL378&gt;=2,IF(AND($AF378="",$AG378=""),"",IF(AND($AF378&gt;5,$AG378&lt;6),"IV","")),"")</f>
        <v/>
      </c>
      <c r="AQ378" s="261" t="s">
        <v>591</v>
      </c>
      <c r="AR378" s="255" t="s">
        <v>2315</v>
      </c>
    </row>
    <row r="379" spans="1:44" s="75" customFormat="1" ht="17.100000000000001" customHeight="1" x14ac:dyDescent="0.25">
      <c r="A379" s="278"/>
      <c r="B379" s="305"/>
      <c r="C379" s="305"/>
      <c r="D379" s="305"/>
      <c r="E379" s="219"/>
      <c r="F379" s="305"/>
      <c r="G379" s="315"/>
      <c r="H379" s="197"/>
      <c r="I379" s="318"/>
      <c r="J379" s="182"/>
      <c r="K379" s="180"/>
      <c r="L379" s="180"/>
      <c r="M379" s="182"/>
      <c r="N379" s="190"/>
      <c r="O379" s="321"/>
      <c r="P379" s="193"/>
      <c r="Q379" s="180"/>
      <c r="R379" s="257"/>
      <c r="S379" s="30" t="s">
        <v>433</v>
      </c>
      <c r="T379" s="76" t="s">
        <v>2241</v>
      </c>
      <c r="U379" s="77" t="s">
        <v>8</v>
      </c>
      <c r="V379" s="74" t="s">
        <v>11</v>
      </c>
      <c r="W379" s="74" t="s">
        <v>11</v>
      </c>
      <c r="X379" s="74" t="s">
        <v>11</v>
      </c>
      <c r="Y379" s="74" t="s">
        <v>11</v>
      </c>
      <c r="Z379" s="31" t="str">
        <f t="shared" si="26"/>
        <v>Suficiente</v>
      </c>
      <c r="AA379" s="81">
        <f t="shared" si="24"/>
        <v>1</v>
      </c>
      <c r="AB379" s="81">
        <f t="shared" ref="AB379:AB402" si="28">IF(Z379="Deficiente",1,0)</f>
        <v>0</v>
      </c>
      <c r="AC379" s="308"/>
      <c r="AD379" s="238"/>
      <c r="AE379" s="238"/>
      <c r="AF379" s="190"/>
      <c r="AG379" s="190"/>
      <c r="AH379" s="200"/>
      <c r="AI379" s="200"/>
      <c r="AJ379" s="187"/>
      <c r="AK379" s="187"/>
      <c r="AL379" s="187"/>
      <c r="AM379" s="252"/>
      <c r="AN379" s="252"/>
      <c r="AO379" s="252"/>
      <c r="AP379" s="252"/>
      <c r="AQ379" s="262"/>
      <c r="AR379" s="209"/>
    </row>
    <row r="380" spans="1:44" s="75" customFormat="1" ht="17.100000000000001" customHeight="1" x14ac:dyDescent="0.25">
      <c r="A380" s="278"/>
      <c r="B380" s="305"/>
      <c r="C380" s="305"/>
      <c r="D380" s="305"/>
      <c r="E380" s="219"/>
      <c r="F380" s="305"/>
      <c r="G380" s="315"/>
      <c r="H380" s="197"/>
      <c r="I380" s="318"/>
      <c r="J380" s="182"/>
      <c r="K380" s="180"/>
      <c r="L380" s="180"/>
      <c r="M380" s="182"/>
      <c r="N380" s="190"/>
      <c r="O380" s="321"/>
      <c r="P380" s="193"/>
      <c r="Q380" s="180"/>
      <c r="R380" s="257"/>
      <c r="S380" s="30" t="s">
        <v>434</v>
      </c>
      <c r="T380" s="76"/>
      <c r="U380" s="77"/>
      <c r="V380" s="77"/>
      <c r="W380" s="77"/>
      <c r="X380" s="77"/>
      <c r="Y380" s="77"/>
      <c r="Z380" s="31" t="str">
        <f t="shared" si="26"/>
        <v/>
      </c>
      <c r="AA380" s="81">
        <f t="shared" si="24"/>
        <v>0</v>
      </c>
      <c r="AB380" s="81">
        <f t="shared" si="28"/>
        <v>0</v>
      </c>
      <c r="AC380" s="308"/>
      <c r="AD380" s="238"/>
      <c r="AE380" s="238"/>
      <c r="AF380" s="190"/>
      <c r="AG380" s="190"/>
      <c r="AH380" s="200"/>
      <c r="AI380" s="200"/>
      <c r="AJ380" s="187"/>
      <c r="AK380" s="187"/>
      <c r="AL380" s="187"/>
      <c r="AM380" s="252"/>
      <c r="AN380" s="252"/>
      <c r="AO380" s="252"/>
      <c r="AP380" s="252"/>
      <c r="AQ380" s="262"/>
      <c r="AR380" s="209"/>
    </row>
    <row r="381" spans="1:44" s="75" customFormat="1" ht="17.100000000000001" customHeight="1" x14ac:dyDescent="0.25">
      <c r="A381" s="278"/>
      <c r="B381" s="305"/>
      <c r="C381" s="305"/>
      <c r="D381" s="305"/>
      <c r="E381" s="219"/>
      <c r="F381" s="305"/>
      <c r="G381" s="315"/>
      <c r="H381" s="197"/>
      <c r="I381" s="318"/>
      <c r="J381" s="182"/>
      <c r="K381" s="180"/>
      <c r="L381" s="180"/>
      <c r="M381" s="182"/>
      <c r="N381" s="190"/>
      <c r="O381" s="321"/>
      <c r="P381" s="193"/>
      <c r="Q381" s="180"/>
      <c r="R381" s="257"/>
      <c r="S381" s="30" t="s">
        <v>435</v>
      </c>
      <c r="T381" s="76"/>
      <c r="U381" s="77"/>
      <c r="V381" s="77"/>
      <c r="W381" s="77"/>
      <c r="X381" s="77"/>
      <c r="Y381" s="77"/>
      <c r="Z381" s="31" t="str">
        <f t="shared" si="26"/>
        <v/>
      </c>
      <c r="AA381" s="81">
        <f t="shared" si="24"/>
        <v>0</v>
      </c>
      <c r="AB381" s="81">
        <f t="shared" si="28"/>
        <v>0</v>
      </c>
      <c r="AC381" s="308"/>
      <c r="AD381" s="238"/>
      <c r="AE381" s="238"/>
      <c r="AF381" s="190"/>
      <c r="AG381" s="190"/>
      <c r="AH381" s="200"/>
      <c r="AI381" s="200"/>
      <c r="AJ381" s="187"/>
      <c r="AK381" s="187"/>
      <c r="AL381" s="187"/>
      <c r="AM381" s="252"/>
      <c r="AN381" s="252"/>
      <c r="AO381" s="252"/>
      <c r="AP381" s="252"/>
      <c r="AQ381" s="262"/>
      <c r="AR381" s="209"/>
    </row>
    <row r="382" spans="1:44" s="75" customFormat="1" ht="17.100000000000001" customHeight="1" x14ac:dyDescent="0.25">
      <c r="A382" s="278"/>
      <c r="B382" s="305"/>
      <c r="C382" s="305"/>
      <c r="D382" s="305"/>
      <c r="E382" s="219"/>
      <c r="F382" s="305"/>
      <c r="G382" s="315"/>
      <c r="H382" s="197"/>
      <c r="I382" s="318"/>
      <c r="J382" s="182"/>
      <c r="K382" s="180"/>
      <c r="L382" s="180"/>
      <c r="M382" s="182"/>
      <c r="N382" s="190"/>
      <c r="O382" s="321"/>
      <c r="P382" s="193"/>
      <c r="Q382" s="180"/>
      <c r="R382" s="257"/>
      <c r="S382" s="30" t="s">
        <v>436</v>
      </c>
      <c r="T382" s="76"/>
      <c r="U382" s="77"/>
      <c r="V382" s="77"/>
      <c r="W382" s="77"/>
      <c r="X382" s="77"/>
      <c r="Y382" s="77"/>
      <c r="Z382" s="31" t="str">
        <f t="shared" si="26"/>
        <v/>
      </c>
      <c r="AA382" s="81">
        <f t="shared" si="24"/>
        <v>0</v>
      </c>
      <c r="AB382" s="81">
        <f t="shared" si="28"/>
        <v>0</v>
      </c>
      <c r="AC382" s="308"/>
      <c r="AD382" s="238"/>
      <c r="AE382" s="238"/>
      <c r="AF382" s="190"/>
      <c r="AG382" s="190"/>
      <c r="AH382" s="200"/>
      <c r="AI382" s="200"/>
      <c r="AJ382" s="187"/>
      <c r="AK382" s="187"/>
      <c r="AL382" s="187"/>
      <c r="AM382" s="252"/>
      <c r="AN382" s="252"/>
      <c r="AO382" s="252"/>
      <c r="AP382" s="252"/>
      <c r="AQ382" s="262"/>
      <c r="AR382" s="209"/>
    </row>
    <row r="383" spans="1:44" s="75" customFormat="1" ht="17.100000000000001" customHeight="1" x14ac:dyDescent="0.25">
      <c r="A383" s="278"/>
      <c r="B383" s="305"/>
      <c r="C383" s="305"/>
      <c r="D383" s="305"/>
      <c r="E383" s="219"/>
      <c r="F383" s="305"/>
      <c r="G383" s="315"/>
      <c r="H383" s="197"/>
      <c r="I383" s="318">
        <v>15.2</v>
      </c>
      <c r="J383" s="182" t="s">
        <v>2313</v>
      </c>
      <c r="K383" s="232" t="s">
        <v>99</v>
      </c>
      <c r="L383" s="232" t="s">
        <v>9</v>
      </c>
      <c r="M383" s="182"/>
      <c r="N383" s="190"/>
      <c r="O383" s="321"/>
      <c r="P383" s="193"/>
      <c r="Q383" s="180" t="s">
        <v>11</v>
      </c>
      <c r="R383" s="256">
        <f>IF(Q383="SI",1,IF(Q383="NO",3,0))</f>
        <v>1</v>
      </c>
      <c r="S383" s="30" t="s">
        <v>437</v>
      </c>
      <c r="T383" s="76" t="s">
        <v>2242</v>
      </c>
      <c r="U383" s="77" t="s">
        <v>8</v>
      </c>
      <c r="V383" s="74" t="s">
        <v>11</v>
      </c>
      <c r="W383" s="74" t="s">
        <v>11</v>
      </c>
      <c r="X383" s="74" t="s">
        <v>11</v>
      </c>
      <c r="Y383" s="74" t="s">
        <v>11</v>
      </c>
      <c r="Z383" s="31" t="str">
        <f t="shared" si="26"/>
        <v>Suficiente</v>
      </c>
      <c r="AA383" s="81">
        <f t="shared" si="24"/>
        <v>1</v>
      </c>
      <c r="AB383" s="81">
        <f t="shared" si="28"/>
        <v>0</v>
      </c>
      <c r="AC383" s="308"/>
      <c r="AD383" s="238"/>
      <c r="AE383" s="238"/>
      <c r="AF383" s="190"/>
      <c r="AG383" s="190"/>
      <c r="AH383" s="200"/>
      <c r="AI383" s="200"/>
      <c r="AJ383" s="187"/>
      <c r="AK383" s="187"/>
      <c r="AL383" s="187"/>
      <c r="AM383" s="252"/>
      <c r="AN383" s="252"/>
      <c r="AO383" s="252"/>
      <c r="AP383" s="252"/>
      <c r="AQ383" s="262"/>
      <c r="AR383" s="255" t="s">
        <v>2316</v>
      </c>
    </row>
    <row r="384" spans="1:44" s="75" customFormat="1" ht="17.100000000000001" customHeight="1" x14ac:dyDescent="0.25">
      <c r="A384" s="278"/>
      <c r="B384" s="305"/>
      <c r="C384" s="305"/>
      <c r="D384" s="305"/>
      <c r="E384" s="219"/>
      <c r="F384" s="305"/>
      <c r="G384" s="315"/>
      <c r="H384" s="197"/>
      <c r="I384" s="318"/>
      <c r="J384" s="182"/>
      <c r="K384" s="180"/>
      <c r="L384" s="180"/>
      <c r="M384" s="182"/>
      <c r="N384" s="190"/>
      <c r="O384" s="321"/>
      <c r="P384" s="193"/>
      <c r="Q384" s="180"/>
      <c r="R384" s="257"/>
      <c r="S384" s="30" t="s">
        <v>438</v>
      </c>
      <c r="T384" s="76" t="s">
        <v>2243</v>
      </c>
      <c r="U384" s="77" t="s">
        <v>8</v>
      </c>
      <c r="V384" s="74" t="s">
        <v>11</v>
      </c>
      <c r="W384" s="74" t="s">
        <v>11</v>
      </c>
      <c r="X384" s="74" t="s">
        <v>11</v>
      </c>
      <c r="Y384" s="74" t="s">
        <v>11</v>
      </c>
      <c r="Z384" s="31" t="str">
        <f t="shared" si="26"/>
        <v>Suficiente</v>
      </c>
      <c r="AA384" s="81">
        <f t="shared" si="24"/>
        <v>1</v>
      </c>
      <c r="AB384" s="81">
        <f t="shared" si="28"/>
        <v>0</v>
      </c>
      <c r="AC384" s="308"/>
      <c r="AD384" s="238"/>
      <c r="AE384" s="238"/>
      <c r="AF384" s="190"/>
      <c r="AG384" s="190"/>
      <c r="AH384" s="200"/>
      <c r="AI384" s="200"/>
      <c r="AJ384" s="187"/>
      <c r="AK384" s="187"/>
      <c r="AL384" s="187"/>
      <c r="AM384" s="252"/>
      <c r="AN384" s="252"/>
      <c r="AO384" s="252"/>
      <c r="AP384" s="252"/>
      <c r="AQ384" s="262"/>
      <c r="AR384" s="209"/>
    </row>
    <row r="385" spans="1:44" s="75" customFormat="1" ht="17.100000000000001" customHeight="1" x14ac:dyDescent="0.25">
      <c r="A385" s="278"/>
      <c r="B385" s="305"/>
      <c r="C385" s="305"/>
      <c r="D385" s="305"/>
      <c r="E385" s="219"/>
      <c r="F385" s="305"/>
      <c r="G385" s="315"/>
      <c r="H385" s="197"/>
      <c r="I385" s="318"/>
      <c r="J385" s="182"/>
      <c r="K385" s="180"/>
      <c r="L385" s="180"/>
      <c r="M385" s="182"/>
      <c r="N385" s="190"/>
      <c r="O385" s="321"/>
      <c r="P385" s="193"/>
      <c r="Q385" s="180"/>
      <c r="R385" s="257"/>
      <c r="S385" s="30" t="s">
        <v>439</v>
      </c>
      <c r="T385" s="76"/>
      <c r="U385" s="77"/>
      <c r="V385" s="77"/>
      <c r="W385" s="77"/>
      <c r="X385" s="77"/>
      <c r="Y385" s="77"/>
      <c r="Z385" s="31" t="str">
        <f t="shared" si="26"/>
        <v/>
      </c>
      <c r="AA385" s="81">
        <f t="shared" si="24"/>
        <v>0</v>
      </c>
      <c r="AB385" s="81">
        <f t="shared" si="28"/>
        <v>0</v>
      </c>
      <c r="AC385" s="308"/>
      <c r="AD385" s="238"/>
      <c r="AE385" s="238"/>
      <c r="AF385" s="190"/>
      <c r="AG385" s="190"/>
      <c r="AH385" s="200"/>
      <c r="AI385" s="200"/>
      <c r="AJ385" s="187"/>
      <c r="AK385" s="187"/>
      <c r="AL385" s="187"/>
      <c r="AM385" s="252"/>
      <c r="AN385" s="252"/>
      <c r="AO385" s="252"/>
      <c r="AP385" s="252"/>
      <c r="AQ385" s="262"/>
      <c r="AR385" s="209"/>
    </row>
    <row r="386" spans="1:44" s="75" customFormat="1" ht="17.100000000000001" customHeight="1" x14ac:dyDescent="0.25">
      <c r="A386" s="278"/>
      <c r="B386" s="305"/>
      <c r="C386" s="305"/>
      <c r="D386" s="305"/>
      <c r="E386" s="219"/>
      <c r="F386" s="305"/>
      <c r="G386" s="315"/>
      <c r="H386" s="197"/>
      <c r="I386" s="318"/>
      <c r="J386" s="182"/>
      <c r="K386" s="180"/>
      <c r="L386" s="180"/>
      <c r="M386" s="182"/>
      <c r="N386" s="190"/>
      <c r="O386" s="321"/>
      <c r="P386" s="193"/>
      <c r="Q386" s="180"/>
      <c r="R386" s="257"/>
      <c r="S386" s="30" t="s">
        <v>440</v>
      </c>
      <c r="T386" s="76"/>
      <c r="U386" s="77"/>
      <c r="V386" s="77"/>
      <c r="W386" s="77"/>
      <c r="X386" s="77"/>
      <c r="Y386" s="77"/>
      <c r="Z386" s="31" t="str">
        <f t="shared" si="26"/>
        <v/>
      </c>
      <c r="AA386" s="81">
        <f t="shared" si="24"/>
        <v>0</v>
      </c>
      <c r="AB386" s="81">
        <f t="shared" si="28"/>
        <v>0</v>
      </c>
      <c r="AC386" s="308"/>
      <c r="AD386" s="238"/>
      <c r="AE386" s="238"/>
      <c r="AF386" s="190"/>
      <c r="AG386" s="190"/>
      <c r="AH386" s="200"/>
      <c r="AI386" s="200"/>
      <c r="AJ386" s="187"/>
      <c r="AK386" s="187"/>
      <c r="AL386" s="187"/>
      <c r="AM386" s="252"/>
      <c r="AN386" s="252"/>
      <c r="AO386" s="252"/>
      <c r="AP386" s="252"/>
      <c r="AQ386" s="262"/>
      <c r="AR386" s="209"/>
    </row>
    <row r="387" spans="1:44" s="75" customFormat="1" ht="17.100000000000001" customHeight="1" x14ac:dyDescent="0.25">
      <c r="A387" s="278"/>
      <c r="B387" s="305"/>
      <c r="C387" s="305"/>
      <c r="D387" s="305"/>
      <c r="E387" s="219"/>
      <c r="F387" s="305"/>
      <c r="G387" s="315"/>
      <c r="H387" s="197"/>
      <c r="I387" s="318"/>
      <c r="J387" s="182"/>
      <c r="K387" s="180"/>
      <c r="L387" s="180"/>
      <c r="M387" s="182"/>
      <c r="N387" s="190"/>
      <c r="O387" s="321"/>
      <c r="P387" s="193"/>
      <c r="Q387" s="180"/>
      <c r="R387" s="257"/>
      <c r="S387" s="30" t="s">
        <v>441</v>
      </c>
      <c r="T387" s="76"/>
      <c r="U387" s="77"/>
      <c r="V387" s="77"/>
      <c r="W387" s="77"/>
      <c r="X387" s="77"/>
      <c r="Y387" s="77"/>
      <c r="Z387" s="31" t="str">
        <f t="shared" si="26"/>
        <v/>
      </c>
      <c r="AA387" s="81">
        <f t="shared" si="24"/>
        <v>0</v>
      </c>
      <c r="AB387" s="81">
        <f t="shared" si="28"/>
        <v>0</v>
      </c>
      <c r="AC387" s="308"/>
      <c r="AD387" s="238"/>
      <c r="AE387" s="238"/>
      <c r="AF387" s="190"/>
      <c r="AG387" s="190"/>
      <c r="AH387" s="200"/>
      <c r="AI387" s="200"/>
      <c r="AJ387" s="187"/>
      <c r="AK387" s="187"/>
      <c r="AL387" s="187"/>
      <c r="AM387" s="252"/>
      <c r="AN387" s="252"/>
      <c r="AO387" s="252"/>
      <c r="AP387" s="252"/>
      <c r="AQ387" s="262"/>
      <c r="AR387" s="209"/>
    </row>
    <row r="388" spans="1:44" s="75" customFormat="1" ht="17.100000000000001" customHeight="1" x14ac:dyDescent="0.25">
      <c r="A388" s="278"/>
      <c r="B388" s="305"/>
      <c r="C388" s="305"/>
      <c r="D388" s="305"/>
      <c r="E388" s="219"/>
      <c r="F388" s="305"/>
      <c r="G388" s="315"/>
      <c r="H388" s="197"/>
      <c r="I388" s="318">
        <v>15.3</v>
      </c>
      <c r="J388" s="182"/>
      <c r="K388" s="180"/>
      <c r="L388" s="180"/>
      <c r="M388" s="182"/>
      <c r="N388" s="190"/>
      <c r="O388" s="321"/>
      <c r="P388" s="193"/>
      <c r="Q388" s="180"/>
      <c r="R388" s="256">
        <f>IF(Q388="SI",1,IF(Q388="NO",3,0))</f>
        <v>0</v>
      </c>
      <c r="S388" s="30" t="s">
        <v>442</v>
      </c>
      <c r="T388" s="76"/>
      <c r="U388" s="77"/>
      <c r="V388" s="77"/>
      <c r="W388" s="77"/>
      <c r="X388" s="77"/>
      <c r="Y388" s="77"/>
      <c r="Z388" s="31" t="str">
        <f t="shared" si="26"/>
        <v/>
      </c>
      <c r="AA388" s="81">
        <f t="shared" si="24"/>
        <v>0</v>
      </c>
      <c r="AB388" s="81">
        <f t="shared" si="28"/>
        <v>0</v>
      </c>
      <c r="AC388" s="308"/>
      <c r="AD388" s="238"/>
      <c r="AE388" s="238"/>
      <c r="AF388" s="190"/>
      <c r="AG388" s="190"/>
      <c r="AH388" s="200"/>
      <c r="AI388" s="200"/>
      <c r="AJ388" s="187"/>
      <c r="AK388" s="187"/>
      <c r="AL388" s="187"/>
      <c r="AM388" s="252"/>
      <c r="AN388" s="252"/>
      <c r="AO388" s="252"/>
      <c r="AP388" s="252"/>
      <c r="AQ388" s="262"/>
      <c r="AR388" s="255"/>
    </row>
    <row r="389" spans="1:44" s="75" customFormat="1" ht="17.100000000000001" customHeight="1" x14ac:dyDescent="0.25">
      <c r="A389" s="278"/>
      <c r="B389" s="305"/>
      <c r="C389" s="305"/>
      <c r="D389" s="305"/>
      <c r="E389" s="219"/>
      <c r="F389" s="305"/>
      <c r="G389" s="315"/>
      <c r="H389" s="197"/>
      <c r="I389" s="318"/>
      <c r="J389" s="182"/>
      <c r="K389" s="180"/>
      <c r="L389" s="180"/>
      <c r="M389" s="182"/>
      <c r="N389" s="190"/>
      <c r="O389" s="321"/>
      <c r="P389" s="193"/>
      <c r="Q389" s="180"/>
      <c r="R389" s="257"/>
      <c r="S389" s="30" t="s">
        <v>443</v>
      </c>
      <c r="T389" s="76"/>
      <c r="U389" s="77"/>
      <c r="V389" s="77"/>
      <c r="W389" s="77"/>
      <c r="X389" s="77"/>
      <c r="Y389" s="77"/>
      <c r="Z389" s="31" t="str">
        <f t="shared" si="26"/>
        <v/>
      </c>
      <c r="AA389" s="81">
        <f t="shared" si="24"/>
        <v>0</v>
      </c>
      <c r="AB389" s="81">
        <f t="shared" si="28"/>
        <v>0</v>
      </c>
      <c r="AC389" s="308"/>
      <c r="AD389" s="238"/>
      <c r="AE389" s="238"/>
      <c r="AF389" s="190"/>
      <c r="AG389" s="190"/>
      <c r="AH389" s="200"/>
      <c r="AI389" s="200"/>
      <c r="AJ389" s="187"/>
      <c r="AK389" s="187"/>
      <c r="AL389" s="187"/>
      <c r="AM389" s="252"/>
      <c r="AN389" s="252"/>
      <c r="AO389" s="252"/>
      <c r="AP389" s="252"/>
      <c r="AQ389" s="262"/>
      <c r="AR389" s="209"/>
    </row>
    <row r="390" spans="1:44" s="75" customFormat="1" ht="17.100000000000001" customHeight="1" x14ac:dyDescent="0.25">
      <c r="A390" s="278"/>
      <c r="B390" s="305"/>
      <c r="C390" s="305"/>
      <c r="D390" s="305"/>
      <c r="E390" s="219"/>
      <c r="F390" s="305"/>
      <c r="G390" s="315"/>
      <c r="H390" s="197"/>
      <c r="I390" s="318"/>
      <c r="J390" s="182"/>
      <c r="K390" s="180"/>
      <c r="L390" s="180"/>
      <c r="M390" s="182"/>
      <c r="N390" s="190"/>
      <c r="O390" s="321"/>
      <c r="P390" s="193"/>
      <c r="Q390" s="180"/>
      <c r="R390" s="257"/>
      <c r="S390" s="30" t="s">
        <v>444</v>
      </c>
      <c r="T390" s="76"/>
      <c r="U390" s="77"/>
      <c r="V390" s="77"/>
      <c r="W390" s="77"/>
      <c r="X390" s="77"/>
      <c r="Y390" s="77"/>
      <c r="Z390" s="31" t="str">
        <f t="shared" si="26"/>
        <v/>
      </c>
      <c r="AA390" s="81">
        <f t="shared" si="24"/>
        <v>0</v>
      </c>
      <c r="AB390" s="81">
        <f t="shared" si="28"/>
        <v>0</v>
      </c>
      <c r="AC390" s="308"/>
      <c r="AD390" s="238"/>
      <c r="AE390" s="238"/>
      <c r="AF390" s="190"/>
      <c r="AG390" s="190"/>
      <c r="AH390" s="200"/>
      <c r="AI390" s="200"/>
      <c r="AJ390" s="187"/>
      <c r="AK390" s="187"/>
      <c r="AL390" s="187"/>
      <c r="AM390" s="252"/>
      <c r="AN390" s="252"/>
      <c r="AO390" s="252"/>
      <c r="AP390" s="252"/>
      <c r="AQ390" s="262"/>
      <c r="AR390" s="209"/>
    </row>
    <row r="391" spans="1:44" s="75" customFormat="1" ht="17.100000000000001" customHeight="1" x14ac:dyDescent="0.25">
      <c r="A391" s="278"/>
      <c r="B391" s="305"/>
      <c r="C391" s="305"/>
      <c r="D391" s="305"/>
      <c r="E391" s="219"/>
      <c r="F391" s="305"/>
      <c r="G391" s="315"/>
      <c r="H391" s="197"/>
      <c r="I391" s="318"/>
      <c r="J391" s="182"/>
      <c r="K391" s="180"/>
      <c r="L391" s="180"/>
      <c r="M391" s="182"/>
      <c r="N391" s="190"/>
      <c r="O391" s="321"/>
      <c r="P391" s="193"/>
      <c r="Q391" s="180"/>
      <c r="R391" s="257"/>
      <c r="S391" s="30" t="s">
        <v>445</v>
      </c>
      <c r="T391" s="76"/>
      <c r="U391" s="77"/>
      <c r="V391" s="77"/>
      <c r="W391" s="77"/>
      <c r="X391" s="77"/>
      <c r="Y391" s="77"/>
      <c r="Z391" s="31" t="str">
        <f t="shared" si="26"/>
        <v/>
      </c>
      <c r="AA391" s="81">
        <f t="shared" si="24"/>
        <v>0</v>
      </c>
      <c r="AB391" s="81">
        <f t="shared" si="28"/>
        <v>0</v>
      </c>
      <c r="AC391" s="308"/>
      <c r="AD391" s="238"/>
      <c r="AE391" s="238"/>
      <c r="AF391" s="190"/>
      <c r="AG391" s="190"/>
      <c r="AH391" s="200"/>
      <c r="AI391" s="200"/>
      <c r="AJ391" s="187"/>
      <c r="AK391" s="187"/>
      <c r="AL391" s="187"/>
      <c r="AM391" s="252"/>
      <c r="AN391" s="252"/>
      <c r="AO391" s="252"/>
      <c r="AP391" s="252"/>
      <c r="AQ391" s="262"/>
      <c r="AR391" s="209"/>
    </row>
    <row r="392" spans="1:44" s="75" customFormat="1" ht="17.100000000000001" customHeight="1" x14ac:dyDescent="0.25">
      <c r="A392" s="278"/>
      <c r="B392" s="305"/>
      <c r="C392" s="305"/>
      <c r="D392" s="305"/>
      <c r="E392" s="219"/>
      <c r="F392" s="305"/>
      <c r="G392" s="315"/>
      <c r="H392" s="197"/>
      <c r="I392" s="318"/>
      <c r="J392" s="182"/>
      <c r="K392" s="180"/>
      <c r="L392" s="180"/>
      <c r="M392" s="182"/>
      <c r="N392" s="190"/>
      <c r="O392" s="321"/>
      <c r="P392" s="193"/>
      <c r="Q392" s="180"/>
      <c r="R392" s="257"/>
      <c r="S392" s="30" t="s">
        <v>446</v>
      </c>
      <c r="T392" s="76"/>
      <c r="U392" s="77"/>
      <c r="V392" s="77"/>
      <c r="W392" s="77"/>
      <c r="X392" s="77"/>
      <c r="Y392" s="77"/>
      <c r="Z392" s="31" t="str">
        <f t="shared" si="26"/>
        <v/>
      </c>
      <c r="AA392" s="81">
        <f t="shared" si="24"/>
        <v>0</v>
      </c>
      <c r="AB392" s="81">
        <f t="shared" si="28"/>
        <v>0</v>
      </c>
      <c r="AC392" s="308"/>
      <c r="AD392" s="238"/>
      <c r="AE392" s="238"/>
      <c r="AF392" s="190"/>
      <c r="AG392" s="190"/>
      <c r="AH392" s="200"/>
      <c r="AI392" s="200"/>
      <c r="AJ392" s="187"/>
      <c r="AK392" s="187"/>
      <c r="AL392" s="187"/>
      <c r="AM392" s="252"/>
      <c r="AN392" s="252"/>
      <c r="AO392" s="252"/>
      <c r="AP392" s="252"/>
      <c r="AQ392" s="262"/>
      <c r="AR392" s="209"/>
    </row>
    <row r="393" spans="1:44" s="75" customFormat="1" ht="17.100000000000001" customHeight="1" x14ac:dyDescent="0.25">
      <c r="A393" s="278"/>
      <c r="B393" s="305"/>
      <c r="C393" s="305"/>
      <c r="D393" s="305"/>
      <c r="E393" s="219"/>
      <c r="F393" s="305"/>
      <c r="G393" s="315"/>
      <c r="H393" s="197"/>
      <c r="I393" s="318">
        <v>15.4</v>
      </c>
      <c r="J393" s="182"/>
      <c r="K393" s="180"/>
      <c r="L393" s="180"/>
      <c r="M393" s="182"/>
      <c r="N393" s="190"/>
      <c r="O393" s="321"/>
      <c r="P393" s="193"/>
      <c r="Q393" s="180"/>
      <c r="R393" s="256">
        <f>IF(Q393="SI",1,IF(Q393="NO",3,0))</f>
        <v>0</v>
      </c>
      <c r="S393" s="30" t="s">
        <v>447</v>
      </c>
      <c r="T393" s="76"/>
      <c r="U393" s="77"/>
      <c r="V393" s="77"/>
      <c r="W393" s="77"/>
      <c r="X393" s="77"/>
      <c r="Y393" s="77"/>
      <c r="Z393" s="31" t="str">
        <f t="shared" si="26"/>
        <v/>
      </c>
      <c r="AA393" s="81">
        <f t="shared" ref="AA393:AA427" si="29">IF(Z393="Suficiente",1,0)</f>
        <v>0</v>
      </c>
      <c r="AB393" s="81">
        <f t="shared" si="28"/>
        <v>0</v>
      </c>
      <c r="AC393" s="308"/>
      <c r="AD393" s="238"/>
      <c r="AE393" s="238"/>
      <c r="AF393" s="190"/>
      <c r="AG393" s="190"/>
      <c r="AH393" s="200"/>
      <c r="AI393" s="200"/>
      <c r="AJ393" s="187"/>
      <c r="AK393" s="187"/>
      <c r="AL393" s="187"/>
      <c r="AM393" s="252"/>
      <c r="AN393" s="252"/>
      <c r="AO393" s="252"/>
      <c r="AP393" s="252"/>
      <c r="AQ393" s="262"/>
      <c r="AR393" s="255"/>
    </row>
    <row r="394" spans="1:44" s="75" customFormat="1" ht="17.100000000000001" customHeight="1" x14ac:dyDescent="0.25">
      <c r="A394" s="278"/>
      <c r="B394" s="305"/>
      <c r="C394" s="305"/>
      <c r="D394" s="305"/>
      <c r="E394" s="219"/>
      <c r="F394" s="305"/>
      <c r="G394" s="315"/>
      <c r="H394" s="197"/>
      <c r="I394" s="318"/>
      <c r="J394" s="182"/>
      <c r="K394" s="180"/>
      <c r="L394" s="180"/>
      <c r="M394" s="182"/>
      <c r="N394" s="190"/>
      <c r="O394" s="321"/>
      <c r="P394" s="193"/>
      <c r="Q394" s="180"/>
      <c r="R394" s="257"/>
      <c r="S394" s="30" t="s">
        <v>448</v>
      </c>
      <c r="T394" s="76"/>
      <c r="U394" s="77"/>
      <c r="V394" s="77"/>
      <c r="W394" s="77"/>
      <c r="X394" s="77"/>
      <c r="Y394" s="77"/>
      <c r="Z394" s="31" t="str">
        <f t="shared" si="26"/>
        <v/>
      </c>
      <c r="AA394" s="81">
        <f t="shared" si="29"/>
        <v>0</v>
      </c>
      <c r="AB394" s="81">
        <f t="shared" si="28"/>
        <v>0</v>
      </c>
      <c r="AC394" s="308"/>
      <c r="AD394" s="238"/>
      <c r="AE394" s="238"/>
      <c r="AF394" s="190"/>
      <c r="AG394" s="190"/>
      <c r="AH394" s="200"/>
      <c r="AI394" s="200"/>
      <c r="AJ394" s="187"/>
      <c r="AK394" s="187"/>
      <c r="AL394" s="187"/>
      <c r="AM394" s="252"/>
      <c r="AN394" s="252"/>
      <c r="AO394" s="252"/>
      <c r="AP394" s="252"/>
      <c r="AQ394" s="262"/>
      <c r="AR394" s="209"/>
    </row>
    <row r="395" spans="1:44" s="75" customFormat="1" ht="17.100000000000001" customHeight="1" x14ac:dyDescent="0.25">
      <c r="A395" s="278"/>
      <c r="B395" s="305"/>
      <c r="C395" s="305"/>
      <c r="D395" s="305"/>
      <c r="E395" s="219"/>
      <c r="F395" s="305"/>
      <c r="G395" s="315"/>
      <c r="H395" s="197"/>
      <c r="I395" s="318"/>
      <c r="J395" s="182"/>
      <c r="K395" s="180"/>
      <c r="L395" s="180"/>
      <c r="M395" s="182"/>
      <c r="N395" s="190"/>
      <c r="O395" s="321"/>
      <c r="P395" s="193"/>
      <c r="Q395" s="180"/>
      <c r="R395" s="257"/>
      <c r="S395" s="30" t="s">
        <v>449</v>
      </c>
      <c r="T395" s="76"/>
      <c r="U395" s="77"/>
      <c r="V395" s="77"/>
      <c r="W395" s="77"/>
      <c r="X395" s="77"/>
      <c r="Y395" s="77"/>
      <c r="Z395" s="31" t="str">
        <f t="shared" si="26"/>
        <v/>
      </c>
      <c r="AA395" s="81">
        <f t="shared" si="29"/>
        <v>0</v>
      </c>
      <c r="AB395" s="81">
        <f t="shared" si="28"/>
        <v>0</v>
      </c>
      <c r="AC395" s="308"/>
      <c r="AD395" s="238"/>
      <c r="AE395" s="238"/>
      <c r="AF395" s="190"/>
      <c r="AG395" s="190"/>
      <c r="AH395" s="200"/>
      <c r="AI395" s="200"/>
      <c r="AJ395" s="187"/>
      <c r="AK395" s="187"/>
      <c r="AL395" s="187"/>
      <c r="AM395" s="252"/>
      <c r="AN395" s="252"/>
      <c r="AO395" s="252"/>
      <c r="AP395" s="252"/>
      <c r="AQ395" s="262"/>
      <c r="AR395" s="209"/>
    </row>
    <row r="396" spans="1:44" s="75" customFormat="1" ht="17.100000000000001" customHeight="1" x14ac:dyDescent="0.25">
      <c r="A396" s="278"/>
      <c r="B396" s="305"/>
      <c r="C396" s="305"/>
      <c r="D396" s="305"/>
      <c r="E396" s="219"/>
      <c r="F396" s="305"/>
      <c r="G396" s="315"/>
      <c r="H396" s="197"/>
      <c r="I396" s="318"/>
      <c r="J396" s="182"/>
      <c r="K396" s="180"/>
      <c r="L396" s="180"/>
      <c r="M396" s="182"/>
      <c r="N396" s="190"/>
      <c r="O396" s="321"/>
      <c r="P396" s="193"/>
      <c r="Q396" s="180"/>
      <c r="R396" s="257"/>
      <c r="S396" s="30" t="s">
        <v>450</v>
      </c>
      <c r="T396" s="76"/>
      <c r="U396" s="77"/>
      <c r="V396" s="77"/>
      <c r="W396" s="77"/>
      <c r="X396" s="77"/>
      <c r="Y396" s="77"/>
      <c r="Z396" s="31" t="str">
        <f t="shared" si="26"/>
        <v/>
      </c>
      <c r="AA396" s="81">
        <f t="shared" si="29"/>
        <v>0</v>
      </c>
      <c r="AB396" s="81">
        <f t="shared" si="28"/>
        <v>0</v>
      </c>
      <c r="AC396" s="308"/>
      <c r="AD396" s="238"/>
      <c r="AE396" s="238"/>
      <c r="AF396" s="190"/>
      <c r="AG396" s="190"/>
      <c r="AH396" s="200"/>
      <c r="AI396" s="200"/>
      <c r="AJ396" s="187"/>
      <c r="AK396" s="187"/>
      <c r="AL396" s="187"/>
      <c r="AM396" s="252"/>
      <c r="AN396" s="252"/>
      <c r="AO396" s="252"/>
      <c r="AP396" s="252"/>
      <c r="AQ396" s="262"/>
      <c r="AR396" s="209"/>
    </row>
    <row r="397" spans="1:44" s="75" customFormat="1" ht="17.100000000000001" customHeight="1" x14ac:dyDescent="0.25">
      <c r="A397" s="278"/>
      <c r="B397" s="305"/>
      <c r="C397" s="305"/>
      <c r="D397" s="305"/>
      <c r="E397" s="219"/>
      <c r="F397" s="305"/>
      <c r="G397" s="315"/>
      <c r="H397" s="197"/>
      <c r="I397" s="318"/>
      <c r="J397" s="182"/>
      <c r="K397" s="180"/>
      <c r="L397" s="180"/>
      <c r="M397" s="182"/>
      <c r="N397" s="190"/>
      <c r="O397" s="321"/>
      <c r="P397" s="193"/>
      <c r="Q397" s="180"/>
      <c r="R397" s="257"/>
      <c r="S397" s="30" t="s">
        <v>451</v>
      </c>
      <c r="T397" s="76"/>
      <c r="U397" s="77"/>
      <c r="V397" s="77"/>
      <c r="W397" s="77"/>
      <c r="X397" s="77"/>
      <c r="Y397" s="77"/>
      <c r="Z397" s="31" t="str">
        <f t="shared" si="26"/>
        <v/>
      </c>
      <c r="AA397" s="81">
        <f t="shared" si="29"/>
        <v>0</v>
      </c>
      <c r="AB397" s="81">
        <f t="shared" si="28"/>
        <v>0</v>
      </c>
      <c r="AC397" s="308"/>
      <c r="AD397" s="238"/>
      <c r="AE397" s="238"/>
      <c r="AF397" s="190"/>
      <c r="AG397" s="190"/>
      <c r="AH397" s="200"/>
      <c r="AI397" s="200"/>
      <c r="AJ397" s="187"/>
      <c r="AK397" s="187"/>
      <c r="AL397" s="187"/>
      <c r="AM397" s="252"/>
      <c r="AN397" s="252"/>
      <c r="AO397" s="252"/>
      <c r="AP397" s="252"/>
      <c r="AQ397" s="262"/>
      <c r="AR397" s="209"/>
    </row>
    <row r="398" spans="1:44" s="75" customFormat="1" ht="17.100000000000001" customHeight="1" x14ac:dyDescent="0.25">
      <c r="A398" s="278"/>
      <c r="B398" s="305"/>
      <c r="C398" s="305"/>
      <c r="D398" s="305"/>
      <c r="E398" s="219"/>
      <c r="F398" s="305"/>
      <c r="G398" s="315"/>
      <c r="H398" s="197"/>
      <c r="I398" s="318">
        <v>15.5</v>
      </c>
      <c r="J398" s="182"/>
      <c r="K398" s="180"/>
      <c r="L398" s="180"/>
      <c r="M398" s="182"/>
      <c r="N398" s="190"/>
      <c r="O398" s="321"/>
      <c r="P398" s="193"/>
      <c r="Q398" s="180"/>
      <c r="R398" s="256">
        <f>IF(Q398="SI",1,IF(Q398="NO",3,0))</f>
        <v>0</v>
      </c>
      <c r="S398" s="30" t="s">
        <v>452</v>
      </c>
      <c r="T398" s="76"/>
      <c r="U398" s="77"/>
      <c r="V398" s="77"/>
      <c r="W398" s="77"/>
      <c r="X398" s="77"/>
      <c r="Y398" s="77"/>
      <c r="Z398" s="31" t="str">
        <f t="shared" si="26"/>
        <v/>
      </c>
      <c r="AA398" s="81">
        <f t="shared" si="29"/>
        <v>0</v>
      </c>
      <c r="AB398" s="81">
        <f t="shared" si="28"/>
        <v>0</v>
      </c>
      <c r="AC398" s="308"/>
      <c r="AD398" s="238"/>
      <c r="AE398" s="238"/>
      <c r="AF398" s="190"/>
      <c r="AG398" s="190"/>
      <c r="AH398" s="200"/>
      <c r="AI398" s="200"/>
      <c r="AJ398" s="187"/>
      <c r="AK398" s="187"/>
      <c r="AL398" s="187"/>
      <c r="AM398" s="252"/>
      <c r="AN398" s="252"/>
      <c r="AO398" s="252"/>
      <c r="AP398" s="252"/>
      <c r="AQ398" s="262"/>
      <c r="AR398" s="255"/>
    </row>
    <row r="399" spans="1:44" s="75" customFormat="1" ht="17.100000000000001" customHeight="1" x14ac:dyDescent="0.25">
      <c r="A399" s="278"/>
      <c r="B399" s="305"/>
      <c r="C399" s="305"/>
      <c r="D399" s="305"/>
      <c r="E399" s="219"/>
      <c r="F399" s="305"/>
      <c r="G399" s="315"/>
      <c r="H399" s="197"/>
      <c r="I399" s="318"/>
      <c r="J399" s="182"/>
      <c r="K399" s="180"/>
      <c r="L399" s="180"/>
      <c r="M399" s="182"/>
      <c r="N399" s="190"/>
      <c r="O399" s="321"/>
      <c r="P399" s="193"/>
      <c r="Q399" s="180"/>
      <c r="R399" s="257"/>
      <c r="S399" s="30" t="s">
        <v>453</v>
      </c>
      <c r="T399" s="76"/>
      <c r="U399" s="77"/>
      <c r="V399" s="77"/>
      <c r="W399" s="77"/>
      <c r="X399" s="77"/>
      <c r="Y399" s="77"/>
      <c r="Z399" s="31" t="str">
        <f t="shared" si="26"/>
        <v/>
      </c>
      <c r="AA399" s="81">
        <f t="shared" si="29"/>
        <v>0</v>
      </c>
      <c r="AB399" s="81">
        <f t="shared" si="28"/>
        <v>0</v>
      </c>
      <c r="AC399" s="308"/>
      <c r="AD399" s="238"/>
      <c r="AE399" s="238"/>
      <c r="AF399" s="190"/>
      <c r="AG399" s="190"/>
      <c r="AH399" s="200"/>
      <c r="AI399" s="200"/>
      <c r="AJ399" s="187"/>
      <c r="AK399" s="187"/>
      <c r="AL399" s="187"/>
      <c r="AM399" s="252"/>
      <c r="AN399" s="252"/>
      <c r="AO399" s="252"/>
      <c r="AP399" s="252"/>
      <c r="AQ399" s="262"/>
      <c r="AR399" s="209"/>
    </row>
    <row r="400" spans="1:44" s="75" customFormat="1" ht="17.100000000000001" customHeight="1" x14ac:dyDescent="0.25">
      <c r="A400" s="278"/>
      <c r="B400" s="305"/>
      <c r="C400" s="305"/>
      <c r="D400" s="305"/>
      <c r="E400" s="219"/>
      <c r="F400" s="305"/>
      <c r="G400" s="315"/>
      <c r="H400" s="197"/>
      <c r="I400" s="318"/>
      <c r="J400" s="182"/>
      <c r="K400" s="180"/>
      <c r="L400" s="180"/>
      <c r="M400" s="182"/>
      <c r="N400" s="190"/>
      <c r="O400" s="321"/>
      <c r="P400" s="193"/>
      <c r="Q400" s="180"/>
      <c r="R400" s="257"/>
      <c r="S400" s="30" t="s">
        <v>454</v>
      </c>
      <c r="T400" s="76"/>
      <c r="U400" s="77"/>
      <c r="V400" s="77"/>
      <c r="W400" s="77"/>
      <c r="X400" s="77"/>
      <c r="Y400" s="77"/>
      <c r="Z400" s="31" t="str">
        <f t="shared" si="26"/>
        <v/>
      </c>
      <c r="AA400" s="81">
        <f t="shared" si="29"/>
        <v>0</v>
      </c>
      <c r="AB400" s="81">
        <f t="shared" si="28"/>
        <v>0</v>
      </c>
      <c r="AC400" s="308"/>
      <c r="AD400" s="238"/>
      <c r="AE400" s="238"/>
      <c r="AF400" s="190"/>
      <c r="AG400" s="190"/>
      <c r="AH400" s="200"/>
      <c r="AI400" s="200"/>
      <c r="AJ400" s="187"/>
      <c r="AK400" s="187"/>
      <c r="AL400" s="187"/>
      <c r="AM400" s="252"/>
      <c r="AN400" s="252"/>
      <c r="AO400" s="252"/>
      <c r="AP400" s="252"/>
      <c r="AQ400" s="262"/>
      <c r="AR400" s="209"/>
    </row>
    <row r="401" spans="1:44" s="75" customFormat="1" ht="17.100000000000001" customHeight="1" x14ac:dyDescent="0.25">
      <c r="A401" s="278"/>
      <c r="B401" s="305"/>
      <c r="C401" s="305"/>
      <c r="D401" s="305"/>
      <c r="E401" s="219"/>
      <c r="F401" s="305"/>
      <c r="G401" s="315"/>
      <c r="H401" s="197"/>
      <c r="I401" s="318"/>
      <c r="J401" s="182"/>
      <c r="K401" s="180"/>
      <c r="L401" s="180"/>
      <c r="M401" s="182"/>
      <c r="N401" s="190"/>
      <c r="O401" s="321"/>
      <c r="P401" s="193"/>
      <c r="Q401" s="180"/>
      <c r="R401" s="257"/>
      <c r="S401" s="30" t="s">
        <v>455</v>
      </c>
      <c r="T401" s="76"/>
      <c r="U401" s="77"/>
      <c r="V401" s="77"/>
      <c r="W401" s="77"/>
      <c r="X401" s="77"/>
      <c r="Y401" s="77"/>
      <c r="Z401" s="31" t="str">
        <f t="shared" si="26"/>
        <v/>
      </c>
      <c r="AA401" s="81">
        <f t="shared" si="29"/>
        <v>0</v>
      </c>
      <c r="AB401" s="81">
        <f t="shared" si="28"/>
        <v>0</v>
      </c>
      <c r="AC401" s="308"/>
      <c r="AD401" s="238"/>
      <c r="AE401" s="238"/>
      <c r="AF401" s="190"/>
      <c r="AG401" s="190"/>
      <c r="AH401" s="200"/>
      <c r="AI401" s="200"/>
      <c r="AJ401" s="187"/>
      <c r="AK401" s="187"/>
      <c r="AL401" s="187"/>
      <c r="AM401" s="252"/>
      <c r="AN401" s="252"/>
      <c r="AO401" s="252"/>
      <c r="AP401" s="252"/>
      <c r="AQ401" s="262"/>
      <c r="AR401" s="209"/>
    </row>
    <row r="402" spans="1:44" s="75" customFormat="1" ht="17.100000000000001" customHeight="1" x14ac:dyDescent="0.25">
      <c r="A402" s="279"/>
      <c r="B402" s="306"/>
      <c r="C402" s="306"/>
      <c r="D402" s="306"/>
      <c r="E402" s="220"/>
      <c r="F402" s="306"/>
      <c r="G402" s="316"/>
      <c r="H402" s="198"/>
      <c r="I402" s="319"/>
      <c r="J402" s="228"/>
      <c r="K402" s="181"/>
      <c r="L402" s="181"/>
      <c r="M402" s="228"/>
      <c r="N402" s="191"/>
      <c r="O402" s="322"/>
      <c r="P402" s="194"/>
      <c r="Q402" s="181"/>
      <c r="R402" s="299"/>
      <c r="S402" s="32" t="s">
        <v>456</v>
      </c>
      <c r="T402" s="78"/>
      <c r="U402" s="79"/>
      <c r="V402" s="79"/>
      <c r="W402" s="79"/>
      <c r="X402" s="79"/>
      <c r="Y402" s="79"/>
      <c r="Z402" s="33" t="str">
        <f t="shared" si="26"/>
        <v/>
      </c>
      <c r="AA402" s="82">
        <f t="shared" si="29"/>
        <v>0</v>
      </c>
      <c r="AB402" s="82">
        <f t="shared" si="28"/>
        <v>0</v>
      </c>
      <c r="AC402" s="309"/>
      <c r="AD402" s="239"/>
      <c r="AE402" s="239"/>
      <c r="AF402" s="191"/>
      <c r="AG402" s="191"/>
      <c r="AH402" s="201"/>
      <c r="AI402" s="201"/>
      <c r="AJ402" s="188"/>
      <c r="AK402" s="188"/>
      <c r="AL402" s="188"/>
      <c r="AM402" s="253"/>
      <c r="AN402" s="253"/>
      <c r="AO402" s="253"/>
      <c r="AP402" s="253"/>
      <c r="AQ402" s="263"/>
      <c r="AR402" s="210"/>
    </row>
    <row r="403" spans="1:44" s="75" customFormat="1" ht="17.100000000000001" customHeight="1" x14ac:dyDescent="0.25">
      <c r="A403" s="289" t="str">
        <f>IF(E403&lt;&gt;"",'Información General'!$D$15&amp;"_"&amp;+$A$1+16,"")</f>
        <v>2025_16</v>
      </c>
      <c r="B403" s="271" t="s">
        <v>2244</v>
      </c>
      <c r="C403" s="271" t="s">
        <v>617</v>
      </c>
      <c r="D403" s="271" t="s">
        <v>2245</v>
      </c>
      <c r="E403" s="323" t="s">
        <v>2246</v>
      </c>
      <c r="F403" s="271" t="s">
        <v>60</v>
      </c>
      <c r="G403" s="326" t="s">
        <v>57</v>
      </c>
      <c r="H403" s="242"/>
      <c r="I403" s="300">
        <v>16.100000000000001</v>
      </c>
      <c r="J403" s="311" t="s">
        <v>2247</v>
      </c>
      <c r="K403" s="330" t="s">
        <v>99</v>
      </c>
      <c r="L403" s="330" t="s">
        <v>106</v>
      </c>
      <c r="M403" s="242" t="s">
        <v>2248</v>
      </c>
      <c r="N403" s="183">
        <v>7</v>
      </c>
      <c r="O403" s="183">
        <v>3</v>
      </c>
      <c r="P403" s="234" t="str">
        <f>IF(AND(N403&lt;&gt;"",O403&lt;&gt;""),IF(AND(N403&gt;5,O403&gt;5),"I",IF(AND(N403&lt;=5,O403&gt;5),"II",IF(AND(N403&gt;5,O403&lt;=5),"IV",IF(AND(N403&lt;=5,O403&lt;=5),"III")))),"")</f>
        <v>IV</v>
      </c>
      <c r="Q403" s="196" t="s">
        <v>11</v>
      </c>
      <c r="R403" s="297">
        <f>IF(Q403="SI",1,IF(Q403="NO",3,0))</f>
        <v>1</v>
      </c>
      <c r="S403" s="28" t="s">
        <v>457</v>
      </c>
      <c r="T403" s="73" t="s">
        <v>2249</v>
      </c>
      <c r="U403" s="74" t="s">
        <v>8</v>
      </c>
      <c r="V403" s="74" t="s">
        <v>11</v>
      </c>
      <c r="W403" s="74" t="s">
        <v>11</v>
      </c>
      <c r="X403" s="74" t="s">
        <v>11</v>
      </c>
      <c r="Y403" s="74" t="s">
        <v>11</v>
      </c>
      <c r="Z403" s="29" t="str">
        <f t="shared" si="26"/>
        <v>Suficiente</v>
      </c>
      <c r="AA403" s="80">
        <f>IF(Z403="Suficiente",1,0)</f>
        <v>1</v>
      </c>
      <c r="AB403" s="80">
        <f>IF(Z403="Deficiente",1,0)</f>
        <v>0</v>
      </c>
      <c r="AC403" s="337" t="str">
        <f>IF(SUM(R403:R427)&gt;=1,IF((SUM(R403:R427)/COUNTA(Q403:Q427))=1,IF(SUM(AA403:AA427)&gt;=1,IF(SUM(AA403:AA427)/(SUM(AA403:AA427)+SUM(AB403:AB427))=100%,"SI","NO"),"NO"),"NO"),"")</f>
        <v>SI</v>
      </c>
      <c r="AD403" s="237" t="str">
        <f>IF($N403=1,"b","")</f>
        <v/>
      </c>
      <c r="AE403" s="237" t="str">
        <f>IF($O403=1,"b","")</f>
        <v/>
      </c>
      <c r="AF403" s="183">
        <v>5</v>
      </c>
      <c r="AG403" s="183">
        <v>2</v>
      </c>
      <c r="AH403" s="199">
        <f>IF(OR($AD403="b",$AE403="b"),2,0)</f>
        <v>0</v>
      </c>
      <c r="AI403" s="199">
        <f>IF(AND($N403=1,$AF403=1,$O403=1,$AG403=1),1,0)</f>
        <v>0</v>
      </c>
      <c r="AJ403" s="215">
        <f>IF(AF403&lt;&gt;"",IF(AI403=1,1,IF(OR($AF403&gt;$N403,AND($AC403="SI",$AF403=$N403),AND($AC403="NO",$AF403&lt;&gt;$N403)),0,1)),0)</f>
        <v>1</v>
      </c>
      <c r="AK403" s="215">
        <f>IF(AG403&lt;&gt;"",IF(AI403=1,1,IF(OR(AG403&gt;O403,AND(AC403="SI",AG403=O403),AND(AC403="NO",AG403&lt;&gt;O403)),0,1)),0)</f>
        <v>1</v>
      </c>
      <c r="AL403" s="215">
        <f>IF(AC403&lt;&gt;"",(+AI403+AJ403+AK403),0)</f>
        <v>2</v>
      </c>
      <c r="AM403" s="333" t="str">
        <f>IF($AL403&gt;=2,IF(AND($AF403="",$AG403=""),"",IF(AND($AF403&gt;5,$AG403&gt;5),"I","")),"")</f>
        <v/>
      </c>
      <c r="AN403" s="333" t="str">
        <f>IF($AL403&gt;=2,IF(AND($AF403="",$AG403=""),"",IF(AND($AF403&lt;6,$AG403&gt;5),"II","")),"")</f>
        <v/>
      </c>
      <c r="AO403" s="333" t="str">
        <f>IF($AL403&gt;=2,IF(AND($AF403="",$AG403=""),"",IF(AND($AF403&lt;6,$AG403&lt;6),"III","")),"")</f>
        <v>III</v>
      </c>
      <c r="AP403" s="333" t="str">
        <f>IF($AL403&gt;=2,IF(AND($AF403="",$AG403=""),"",IF(AND($AF403&gt;5,$AG403&lt;6),"IV","")),"")</f>
        <v/>
      </c>
      <c r="AQ403" s="264" t="s">
        <v>591</v>
      </c>
      <c r="AR403" s="267" t="s">
        <v>2310</v>
      </c>
    </row>
    <row r="404" spans="1:44" s="75" customFormat="1" ht="17.100000000000001" customHeight="1" x14ac:dyDescent="0.25">
      <c r="A404" s="290"/>
      <c r="B404" s="272"/>
      <c r="C404" s="272"/>
      <c r="D404" s="272"/>
      <c r="E404" s="324"/>
      <c r="F404" s="272"/>
      <c r="G404" s="327"/>
      <c r="H404" s="197"/>
      <c r="I404" s="295"/>
      <c r="J404" s="312"/>
      <c r="K404" s="331"/>
      <c r="L404" s="331"/>
      <c r="M404" s="197"/>
      <c r="N404" s="184"/>
      <c r="O404" s="184"/>
      <c r="P404" s="235"/>
      <c r="Q404" s="195"/>
      <c r="R404" s="257"/>
      <c r="S404" s="30" t="s">
        <v>458</v>
      </c>
      <c r="T404" s="76"/>
      <c r="U404" s="77"/>
      <c r="V404" s="77"/>
      <c r="W404" s="77"/>
      <c r="X404" s="77"/>
      <c r="Y404" s="77"/>
      <c r="Z404" s="31" t="str">
        <f t="shared" si="26"/>
        <v/>
      </c>
      <c r="AA404" s="81">
        <f t="shared" si="29"/>
        <v>0</v>
      </c>
      <c r="AB404" s="81">
        <f t="shared" ref="AB404:AB427" si="30">IF(Z404="Deficiente",1,0)</f>
        <v>0</v>
      </c>
      <c r="AC404" s="338"/>
      <c r="AD404" s="238"/>
      <c r="AE404" s="238"/>
      <c r="AF404" s="184"/>
      <c r="AG404" s="184"/>
      <c r="AH404" s="200"/>
      <c r="AI404" s="200"/>
      <c r="AJ404" s="216"/>
      <c r="AK404" s="216"/>
      <c r="AL404" s="216"/>
      <c r="AM404" s="252"/>
      <c r="AN404" s="252"/>
      <c r="AO404" s="252"/>
      <c r="AP404" s="252"/>
      <c r="AQ404" s="265"/>
      <c r="AR404" s="209"/>
    </row>
    <row r="405" spans="1:44" s="75" customFormat="1" ht="17.100000000000001" customHeight="1" x14ac:dyDescent="0.25">
      <c r="A405" s="290"/>
      <c r="B405" s="272"/>
      <c r="C405" s="272"/>
      <c r="D405" s="272"/>
      <c r="E405" s="324"/>
      <c r="F405" s="272"/>
      <c r="G405" s="327"/>
      <c r="H405" s="197"/>
      <c r="I405" s="295"/>
      <c r="J405" s="312"/>
      <c r="K405" s="331"/>
      <c r="L405" s="331"/>
      <c r="M405" s="197"/>
      <c r="N405" s="184"/>
      <c r="O405" s="184"/>
      <c r="P405" s="235"/>
      <c r="Q405" s="195"/>
      <c r="R405" s="257"/>
      <c r="S405" s="30" t="s">
        <v>459</v>
      </c>
      <c r="T405" s="76"/>
      <c r="U405" s="77"/>
      <c r="V405" s="77"/>
      <c r="W405" s="77"/>
      <c r="X405" s="77"/>
      <c r="Y405" s="77"/>
      <c r="Z405" s="31" t="str">
        <f t="shared" si="26"/>
        <v/>
      </c>
      <c r="AA405" s="81">
        <f t="shared" si="29"/>
        <v>0</v>
      </c>
      <c r="AB405" s="81">
        <f t="shared" si="30"/>
        <v>0</v>
      </c>
      <c r="AC405" s="338"/>
      <c r="AD405" s="238"/>
      <c r="AE405" s="238"/>
      <c r="AF405" s="184"/>
      <c r="AG405" s="184"/>
      <c r="AH405" s="200"/>
      <c r="AI405" s="200"/>
      <c r="AJ405" s="216"/>
      <c r="AK405" s="216"/>
      <c r="AL405" s="216"/>
      <c r="AM405" s="252"/>
      <c r="AN405" s="252"/>
      <c r="AO405" s="252"/>
      <c r="AP405" s="252"/>
      <c r="AQ405" s="265"/>
      <c r="AR405" s="209"/>
    </row>
    <row r="406" spans="1:44" s="75" customFormat="1" ht="17.100000000000001" customHeight="1" x14ac:dyDescent="0.25">
      <c r="A406" s="290"/>
      <c r="B406" s="272"/>
      <c r="C406" s="272"/>
      <c r="D406" s="272"/>
      <c r="E406" s="324"/>
      <c r="F406" s="272"/>
      <c r="G406" s="327"/>
      <c r="H406" s="197"/>
      <c r="I406" s="295"/>
      <c r="J406" s="312"/>
      <c r="K406" s="331"/>
      <c r="L406" s="331"/>
      <c r="M406" s="197"/>
      <c r="N406" s="184"/>
      <c r="O406" s="184"/>
      <c r="P406" s="235"/>
      <c r="Q406" s="195"/>
      <c r="R406" s="257"/>
      <c r="S406" s="30" t="s">
        <v>460</v>
      </c>
      <c r="T406" s="76"/>
      <c r="U406" s="77"/>
      <c r="V406" s="77"/>
      <c r="W406" s="77"/>
      <c r="X406" s="77"/>
      <c r="Y406" s="77"/>
      <c r="Z406" s="31" t="str">
        <f t="shared" si="26"/>
        <v/>
      </c>
      <c r="AA406" s="81">
        <f t="shared" si="29"/>
        <v>0</v>
      </c>
      <c r="AB406" s="81">
        <f t="shared" si="30"/>
        <v>0</v>
      </c>
      <c r="AC406" s="338"/>
      <c r="AD406" s="238"/>
      <c r="AE406" s="238"/>
      <c r="AF406" s="184"/>
      <c r="AG406" s="184"/>
      <c r="AH406" s="200"/>
      <c r="AI406" s="200"/>
      <c r="AJ406" s="216"/>
      <c r="AK406" s="216"/>
      <c r="AL406" s="216"/>
      <c r="AM406" s="252"/>
      <c r="AN406" s="252"/>
      <c r="AO406" s="252"/>
      <c r="AP406" s="252"/>
      <c r="AQ406" s="265"/>
      <c r="AR406" s="209"/>
    </row>
    <row r="407" spans="1:44" s="75" customFormat="1" ht="17.100000000000001" customHeight="1" x14ac:dyDescent="0.25">
      <c r="A407" s="290"/>
      <c r="B407" s="272"/>
      <c r="C407" s="272"/>
      <c r="D407" s="272"/>
      <c r="E407" s="324"/>
      <c r="F407" s="272"/>
      <c r="G407" s="327"/>
      <c r="H407" s="197"/>
      <c r="I407" s="295"/>
      <c r="J407" s="329"/>
      <c r="K407" s="332"/>
      <c r="L407" s="332"/>
      <c r="M407" s="197"/>
      <c r="N407" s="184"/>
      <c r="O407" s="184"/>
      <c r="P407" s="235"/>
      <c r="Q407" s="195"/>
      <c r="R407" s="257"/>
      <c r="S407" s="30" t="s">
        <v>461</v>
      </c>
      <c r="T407" s="76"/>
      <c r="U407" s="77"/>
      <c r="V407" s="77"/>
      <c r="W407" s="77"/>
      <c r="X407" s="77"/>
      <c r="Y407" s="77"/>
      <c r="Z407" s="31" t="str">
        <f t="shared" si="26"/>
        <v/>
      </c>
      <c r="AA407" s="81">
        <f t="shared" si="29"/>
        <v>0</v>
      </c>
      <c r="AB407" s="81">
        <f t="shared" si="30"/>
        <v>0</v>
      </c>
      <c r="AC407" s="338"/>
      <c r="AD407" s="238"/>
      <c r="AE407" s="238"/>
      <c r="AF407" s="184"/>
      <c r="AG407" s="184"/>
      <c r="AH407" s="200"/>
      <c r="AI407" s="200"/>
      <c r="AJ407" s="216"/>
      <c r="AK407" s="216"/>
      <c r="AL407" s="216"/>
      <c r="AM407" s="252"/>
      <c r="AN407" s="252"/>
      <c r="AO407" s="252"/>
      <c r="AP407" s="252"/>
      <c r="AQ407" s="265"/>
      <c r="AR407" s="209"/>
    </row>
    <row r="408" spans="1:44" s="75" customFormat="1" ht="17.100000000000001" customHeight="1" x14ac:dyDescent="0.25">
      <c r="A408" s="290"/>
      <c r="B408" s="272"/>
      <c r="C408" s="272"/>
      <c r="D408" s="272"/>
      <c r="E408" s="324"/>
      <c r="F408" s="272"/>
      <c r="G408" s="327"/>
      <c r="H408" s="197"/>
      <c r="I408" s="295">
        <v>16.2</v>
      </c>
      <c r="J408" s="197"/>
      <c r="K408" s="195"/>
      <c r="L408" s="195"/>
      <c r="M408" s="197"/>
      <c r="N408" s="184"/>
      <c r="O408" s="184"/>
      <c r="P408" s="235"/>
      <c r="Q408" s="195"/>
      <c r="R408" s="298">
        <f>IF(Q408="SI",1,IF(Q408="NO",3,0))</f>
        <v>0</v>
      </c>
      <c r="S408" s="30" t="s">
        <v>462</v>
      </c>
      <c r="T408" s="76"/>
      <c r="U408" s="77"/>
      <c r="V408" s="77"/>
      <c r="W408" s="77"/>
      <c r="X408" s="77"/>
      <c r="Y408" s="77"/>
      <c r="Z408" s="31" t="str">
        <f t="shared" si="26"/>
        <v/>
      </c>
      <c r="AA408" s="81">
        <f t="shared" si="29"/>
        <v>0</v>
      </c>
      <c r="AB408" s="81">
        <f t="shared" si="30"/>
        <v>0</v>
      </c>
      <c r="AC408" s="338"/>
      <c r="AD408" s="238"/>
      <c r="AE408" s="238"/>
      <c r="AF408" s="184"/>
      <c r="AG408" s="184"/>
      <c r="AH408" s="200"/>
      <c r="AI408" s="200"/>
      <c r="AJ408" s="216"/>
      <c r="AK408" s="216"/>
      <c r="AL408" s="216"/>
      <c r="AM408" s="252"/>
      <c r="AN408" s="252"/>
      <c r="AO408" s="252"/>
      <c r="AP408" s="252"/>
      <c r="AQ408" s="265"/>
      <c r="AR408" s="208"/>
    </row>
    <row r="409" spans="1:44" s="75" customFormat="1" ht="17.100000000000001" customHeight="1" x14ac:dyDescent="0.25">
      <c r="A409" s="290"/>
      <c r="B409" s="272"/>
      <c r="C409" s="272"/>
      <c r="D409" s="272"/>
      <c r="E409" s="324"/>
      <c r="F409" s="272"/>
      <c r="G409" s="327"/>
      <c r="H409" s="197"/>
      <c r="I409" s="295"/>
      <c r="J409" s="197"/>
      <c r="K409" s="195"/>
      <c r="L409" s="195"/>
      <c r="M409" s="197"/>
      <c r="N409" s="184"/>
      <c r="O409" s="184"/>
      <c r="P409" s="235"/>
      <c r="Q409" s="195"/>
      <c r="R409" s="257"/>
      <c r="S409" s="30" t="s">
        <v>463</v>
      </c>
      <c r="T409" s="76"/>
      <c r="U409" s="77"/>
      <c r="V409" s="77"/>
      <c r="W409" s="77"/>
      <c r="X409" s="77"/>
      <c r="Y409" s="77"/>
      <c r="Z409" s="31" t="str">
        <f t="shared" si="26"/>
        <v/>
      </c>
      <c r="AA409" s="81">
        <f t="shared" si="29"/>
        <v>0</v>
      </c>
      <c r="AB409" s="81">
        <f t="shared" si="30"/>
        <v>0</v>
      </c>
      <c r="AC409" s="338"/>
      <c r="AD409" s="238"/>
      <c r="AE409" s="238"/>
      <c r="AF409" s="184"/>
      <c r="AG409" s="184"/>
      <c r="AH409" s="200"/>
      <c r="AI409" s="200"/>
      <c r="AJ409" s="216"/>
      <c r="AK409" s="216"/>
      <c r="AL409" s="216"/>
      <c r="AM409" s="252"/>
      <c r="AN409" s="252"/>
      <c r="AO409" s="252"/>
      <c r="AP409" s="252"/>
      <c r="AQ409" s="265"/>
      <c r="AR409" s="209"/>
    </row>
    <row r="410" spans="1:44" s="75" customFormat="1" ht="17.100000000000001" customHeight="1" x14ac:dyDescent="0.25">
      <c r="A410" s="290"/>
      <c r="B410" s="272"/>
      <c r="C410" s="272"/>
      <c r="D410" s="272"/>
      <c r="E410" s="324"/>
      <c r="F410" s="272"/>
      <c r="G410" s="327"/>
      <c r="H410" s="197"/>
      <c r="I410" s="295"/>
      <c r="J410" s="197"/>
      <c r="K410" s="195"/>
      <c r="L410" s="195"/>
      <c r="M410" s="197"/>
      <c r="N410" s="184"/>
      <c r="O410" s="184"/>
      <c r="P410" s="235"/>
      <c r="Q410" s="195"/>
      <c r="R410" s="257"/>
      <c r="S410" s="30" t="s">
        <v>464</v>
      </c>
      <c r="T410" s="76"/>
      <c r="U410" s="77"/>
      <c r="V410" s="77"/>
      <c r="W410" s="77"/>
      <c r="X410" s="77"/>
      <c r="Y410" s="77"/>
      <c r="Z410" s="31" t="str">
        <f t="shared" si="26"/>
        <v/>
      </c>
      <c r="AA410" s="81">
        <f t="shared" si="29"/>
        <v>0</v>
      </c>
      <c r="AB410" s="81">
        <f t="shared" si="30"/>
        <v>0</v>
      </c>
      <c r="AC410" s="338"/>
      <c r="AD410" s="238"/>
      <c r="AE410" s="238"/>
      <c r="AF410" s="184"/>
      <c r="AG410" s="184"/>
      <c r="AH410" s="200"/>
      <c r="AI410" s="200"/>
      <c r="AJ410" s="216"/>
      <c r="AK410" s="216"/>
      <c r="AL410" s="216"/>
      <c r="AM410" s="252"/>
      <c r="AN410" s="252"/>
      <c r="AO410" s="252"/>
      <c r="AP410" s="252"/>
      <c r="AQ410" s="265"/>
      <c r="AR410" s="209"/>
    </row>
    <row r="411" spans="1:44" s="75" customFormat="1" ht="17.100000000000001" customHeight="1" x14ac:dyDescent="0.25">
      <c r="A411" s="290"/>
      <c r="B411" s="272"/>
      <c r="C411" s="272"/>
      <c r="D411" s="272"/>
      <c r="E411" s="324"/>
      <c r="F411" s="272"/>
      <c r="G411" s="327"/>
      <c r="H411" s="197"/>
      <c r="I411" s="295"/>
      <c r="J411" s="197"/>
      <c r="K411" s="195"/>
      <c r="L411" s="195"/>
      <c r="M411" s="197"/>
      <c r="N411" s="184"/>
      <c r="O411" s="184"/>
      <c r="P411" s="235"/>
      <c r="Q411" s="195"/>
      <c r="R411" s="257"/>
      <c r="S411" s="30" t="s">
        <v>465</v>
      </c>
      <c r="T411" s="76"/>
      <c r="U411" s="77"/>
      <c r="V411" s="77"/>
      <c r="W411" s="77"/>
      <c r="X411" s="77"/>
      <c r="Y411" s="77"/>
      <c r="Z411" s="31" t="str">
        <f t="shared" si="26"/>
        <v/>
      </c>
      <c r="AA411" s="81">
        <f t="shared" si="29"/>
        <v>0</v>
      </c>
      <c r="AB411" s="81">
        <f t="shared" si="30"/>
        <v>0</v>
      </c>
      <c r="AC411" s="338"/>
      <c r="AD411" s="238"/>
      <c r="AE411" s="238"/>
      <c r="AF411" s="184"/>
      <c r="AG411" s="184"/>
      <c r="AH411" s="200"/>
      <c r="AI411" s="200"/>
      <c r="AJ411" s="216"/>
      <c r="AK411" s="216"/>
      <c r="AL411" s="216"/>
      <c r="AM411" s="252"/>
      <c r="AN411" s="252"/>
      <c r="AO411" s="252"/>
      <c r="AP411" s="252"/>
      <c r="AQ411" s="265"/>
      <c r="AR411" s="209"/>
    </row>
    <row r="412" spans="1:44" s="75" customFormat="1" ht="17.100000000000001" customHeight="1" x14ac:dyDescent="0.25">
      <c r="A412" s="290"/>
      <c r="B412" s="272"/>
      <c r="C412" s="272"/>
      <c r="D412" s="272"/>
      <c r="E412" s="324"/>
      <c r="F412" s="272"/>
      <c r="G412" s="327"/>
      <c r="H412" s="197"/>
      <c r="I412" s="295"/>
      <c r="J412" s="197"/>
      <c r="K412" s="195"/>
      <c r="L412" s="195"/>
      <c r="M412" s="197"/>
      <c r="N412" s="184"/>
      <c r="O412" s="184"/>
      <c r="P412" s="235"/>
      <c r="Q412" s="195"/>
      <c r="R412" s="257"/>
      <c r="S412" s="30" t="s">
        <v>466</v>
      </c>
      <c r="T412" s="76"/>
      <c r="U412" s="77"/>
      <c r="V412" s="77"/>
      <c r="W412" s="77"/>
      <c r="X412" s="77"/>
      <c r="Y412" s="77"/>
      <c r="Z412" s="31" t="str">
        <f t="shared" si="26"/>
        <v/>
      </c>
      <c r="AA412" s="81">
        <f t="shared" si="29"/>
        <v>0</v>
      </c>
      <c r="AB412" s="81">
        <f t="shared" si="30"/>
        <v>0</v>
      </c>
      <c r="AC412" s="338"/>
      <c r="AD412" s="238"/>
      <c r="AE412" s="238"/>
      <c r="AF412" s="184"/>
      <c r="AG412" s="184"/>
      <c r="AH412" s="200"/>
      <c r="AI412" s="200"/>
      <c r="AJ412" s="216"/>
      <c r="AK412" s="216"/>
      <c r="AL412" s="216"/>
      <c r="AM412" s="252"/>
      <c r="AN412" s="252"/>
      <c r="AO412" s="252"/>
      <c r="AP412" s="252"/>
      <c r="AQ412" s="265"/>
      <c r="AR412" s="209"/>
    </row>
    <row r="413" spans="1:44" s="75" customFormat="1" ht="17.100000000000001" customHeight="1" x14ac:dyDescent="0.25">
      <c r="A413" s="290"/>
      <c r="B413" s="272"/>
      <c r="C413" s="272"/>
      <c r="D413" s="272"/>
      <c r="E413" s="324"/>
      <c r="F413" s="272"/>
      <c r="G413" s="327"/>
      <c r="H413" s="197"/>
      <c r="I413" s="295">
        <v>16.3</v>
      </c>
      <c r="J413" s="197"/>
      <c r="K413" s="195"/>
      <c r="L413" s="195"/>
      <c r="M413" s="197"/>
      <c r="N413" s="184"/>
      <c r="O413" s="184"/>
      <c r="P413" s="235"/>
      <c r="Q413" s="195"/>
      <c r="R413" s="298">
        <f>IF(Q413="SI",1,IF(Q413="NO",3,0))</f>
        <v>0</v>
      </c>
      <c r="S413" s="30" t="s">
        <v>467</v>
      </c>
      <c r="T413" s="76"/>
      <c r="U413" s="77"/>
      <c r="V413" s="77"/>
      <c r="W413" s="77"/>
      <c r="X413" s="77"/>
      <c r="Y413" s="77"/>
      <c r="Z413" s="31" t="str">
        <f t="shared" ref="Z413:Z476" si="31">IF($T413&lt;&gt;"",IF(AND(V413="SI",W413="SI",X413="SI",Y413="SI"),"Suficiente",IF(OR(V413="NO",W413="NO",X413="NO",Y413="NO"),"Deficiente",IF(OR(V413="",W413="",X413="",Y413=""),"Falta Valorar el Control",""))),"")</f>
        <v/>
      </c>
      <c r="AA413" s="81">
        <f t="shared" si="29"/>
        <v>0</v>
      </c>
      <c r="AB413" s="81">
        <f t="shared" si="30"/>
        <v>0</v>
      </c>
      <c r="AC413" s="338"/>
      <c r="AD413" s="238"/>
      <c r="AE413" s="238"/>
      <c r="AF413" s="184"/>
      <c r="AG413" s="184"/>
      <c r="AH413" s="200"/>
      <c r="AI413" s="200"/>
      <c r="AJ413" s="216"/>
      <c r="AK413" s="216"/>
      <c r="AL413" s="216"/>
      <c r="AM413" s="252"/>
      <c r="AN413" s="252"/>
      <c r="AO413" s="252"/>
      <c r="AP413" s="252"/>
      <c r="AQ413" s="265"/>
      <c r="AR413" s="208"/>
    </row>
    <row r="414" spans="1:44" s="75" customFormat="1" ht="17.100000000000001" customHeight="1" x14ac:dyDescent="0.25">
      <c r="A414" s="290"/>
      <c r="B414" s="272"/>
      <c r="C414" s="272"/>
      <c r="D414" s="272"/>
      <c r="E414" s="324"/>
      <c r="F414" s="272"/>
      <c r="G414" s="327"/>
      <c r="H414" s="197"/>
      <c r="I414" s="295"/>
      <c r="J414" s="197"/>
      <c r="K414" s="195"/>
      <c r="L414" s="195"/>
      <c r="M414" s="197"/>
      <c r="N414" s="184"/>
      <c r="O414" s="184"/>
      <c r="P414" s="235"/>
      <c r="Q414" s="195"/>
      <c r="R414" s="257"/>
      <c r="S414" s="30" t="s">
        <v>468</v>
      </c>
      <c r="T414" s="76"/>
      <c r="U414" s="77"/>
      <c r="V414" s="77"/>
      <c r="W414" s="77"/>
      <c r="X414" s="77"/>
      <c r="Y414" s="77"/>
      <c r="Z414" s="31" t="str">
        <f t="shared" si="31"/>
        <v/>
      </c>
      <c r="AA414" s="81">
        <f t="shared" si="29"/>
        <v>0</v>
      </c>
      <c r="AB414" s="81">
        <f t="shared" si="30"/>
        <v>0</v>
      </c>
      <c r="AC414" s="338"/>
      <c r="AD414" s="238"/>
      <c r="AE414" s="238"/>
      <c r="AF414" s="184"/>
      <c r="AG414" s="184"/>
      <c r="AH414" s="200"/>
      <c r="AI414" s="200"/>
      <c r="AJ414" s="216"/>
      <c r="AK414" s="216"/>
      <c r="AL414" s="216"/>
      <c r="AM414" s="252"/>
      <c r="AN414" s="252"/>
      <c r="AO414" s="252"/>
      <c r="AP414" s="252"/>
      <c r="AQ414" s="265"/>
      <c r="AR414" s="209"/>
    </row>
    <row r="415" spans="1:44" s="75" customFormat="1" ht="17.100000000000001" customHeight="1" x14ac:dyDescent="0.25">
      <c r="A415" s="290"/>
      <c r="B415" s="272"/>
      <c r="C415" s="272"/>
      <c r="D415" s="272"/>
      <c r="E415" s="324"/>
      <c r="F415" s="272"/>
      <c r="G415" s="327"/>
      <c r="H415" s="197"/>
      <c r="I415" s="295"/>
      <c r="J415" s="197"/>
      <c r="K415" s="195"/>
      <c r="L415" s="195"/>
      <c r="M415" s="197"/>
      <c r="N415" s="184"/>
      <c r="O415" s="184"/>
      <c r="P415" s="235"/>
      <c r="Q415" s="195"/>
      <c r="R415" s="257"/>
      <c r="S415" s="30" t="s">
        <v>469</v>
      </c>
      <c r="T415" s="76"/>
      <c r="U415" s="77"/>
      <c r="V415" s="77"/>
      <c r="W415" s="77"/>
      <c r="X415" s="77"/>
      <c r="Y415" s="77"/>
      <c r="Z415" s="31" t="str">
        <f t="shared" si="31"/>
        <v/>
      </c>
      <c r="AA415" s="81">
        <f t="shared" si="29"/>
        <v>0</v>
      </c>
      <c r="AB415" s="81">
        <f t="shared" si="30"/>
        <v>0</v>
      </c>
      <c r="AC415" s="338"/>
      <c r="AD415" s="238"/>
      <c r="AE415" s="238"/>
      <c r="AF415" s="184"/>
      <c r="AG415" s="184"/>
      <c r="AH415" s="200"/>
      <c r="AI415" s="200"/>
      <c r="AJ415" s="216"/>
      <c r="AK415" s="216"/>
      <c r="AL415" s="216"/>
      <c r="AM415" s="252"/>
      <c r="AN415" s="252"/>
      <c r="AO415" s="252"/>
      <c r="AP415" s="252"/>
      <c r="AQ415" s="265"/>
      <c r="AR415" s="209"/>
    </row>
    <row r="416" spans="1:44" s="75" customFormat="1" ht="17.100000000000001" customHeight="1" x14ac:dyDescent="0.25">
      <c r="A416" s="290"/>
      <c r="B416" s="272"/>
      <c r="C416" s="272"/>
      <c r="D416" s="272"/>
      <c r="E416" s="324"/>
      <c r="F416" s="272"/>
      <c r="G416" s="327"/>
      <c r="H416" s="197"/>
      <c r="I416" s="295"/>
      <c r="J416" s="197"/>
      <c r="K416" s="195"/>
      <c r="L416" s="195"/>
      <c r="M416" s="197"/>
      <c r="N416" s="184"/>
      <c r="O416" s="184"/>
      <c r="P416" s="235"/>
      <c r="Q416" s="195"/>
      <c r="R416" s="257"/>
      <c r="S416" s="30" t="s">
        <v>470</v>
      </c>
      <c r="T416" s="76"/>
      <c r="U416" s="77"/>
      <c r="V416" s="77"/>
      <c r="W416" s="77"/>
      <c r="X416" s="77"/>
      <c r="Y416" s="77"/>
      <c r="Z416" s="31" t="str">
        <f t="shared" si="31"/>
        <v/>
      </c>
      <c r="AA416" s="81">
        <f t="shared" si="29"/>
        <v>0</v>
      </c>
      <c r="AB416" s="81">
        <f t="shared" si="30"/>
        <v>0</v>
      </c>
      <c r="AC416" s="338"/>
      <c r="AD416" s="238"/>
      <c r="AE416" s="238"/>
      <c r="AF416" s="184"/>
      <c r="AG416" s="184"/>
      <c r="AH416" s="200"/>
      <c r="AI416" s="200"/>
      <c r="AJ416" s="216"/>
      <c r="AK416" s="216"/>
      <c r="AL416" s="216"/>
      <c r="AM416" s="252"/>
      <c r="AN416" s="252"/>
      <c r="AO416" s="252"/>
      <c r="AP416" s="252"/>
      <c r="AQ416" s="265"/>
      <c r="AR416" s="209"/>
    </row>
    <row r="417" spans="1:44" s="75" customFormat="1" ht="17.100000000000001" customHeight="1" x14ac:dyDescent="0.25">
      <c r="A417" s="290"/>
      <c r="B417" s="272"/>
      <c r="C417" s="272"/>
      <c r="D417" s="272"/>
      <c r="E417" s="324"/>
      <c r="F417" s="272"/>
      <c r="G417" s="327"/>
      <c r="H417" s="197"/>
      <c r="I417" s="295"/>
      <c r="J417" s="197"/>
      <c r="K417" s="195"/>
      <c r="L417" s="195"/>
      <c r="M417" s="197"/>
      <c r="N417" s="184"/>
      <c r="O417" s="184"/>
      <c r="P417" s="235"/>
      <c r="Q417" s="195"/>
      <c r="R417" s="257"/>
      <c r="S417" s="30" t="s">
        <v>471</v>
      </c>
      <c r="T417" s="76"/>
      <c r="U417" s="77"/>
      <c r="V417" s="77"/>
      <c r="W417" s="77"/>
      <c r="X417" s="77"/>
      <c r="Y417" s="77"/>
      <c r="Z417" s="31" t="str">
        <f t="shared" si="31"/>
        <v/>
      </c>
      <c r="AA417" s="81">
        <f t="shared" si="29"/>
        <v>0</v>
      </c>
      <c r="AB417" s="81">
        <f t="shared" si="30"/>
        <v>0</v>
      </c>
      <c r="AC417" s="338"/>
      <c r="AD417" s="238"/>
      <c r="AE417" s="238"/>
      <c r="AF417" s="184"/>
      <c r="AG417" s="184"/>
      <c r="AH417" s="200"/>
      <c r="AI417" s="200"/>
      <c r="AJ417" s="216"/>
      <c r="AK417" s="216"/>
      <c r="AL417" s="216"/>
      <c r="AM417" s="252"/>
      <c r="AN417" s="252"/>
      <c r="AO417" s="252"/>
      <c r="AP417" s="252"/>
      <c r="AQ417" s="265"/>
      <c r="AR417" s="209"/>
    </row>
    <row r="418" spans="1:44" s="75" customFormat="1" ht="17.100000000000001" customHeight="1" x14ac:dyDescent="0.25">
      <c r="A418" s="290"/>
      <c r="B418" s="272"/>
      <c r="C418" s="272"/>
      <c r="D418" s="272"/>
      <c r="E418" s="324"/>
      <c r="F418" s="272"/>
      <c r="G418" s="327"/>
      <c r="H418" s="197"/>
      <c r="I418" s="295">
        <v>16.399999999999999</v>
      </c>
      <c r="J418" s="197"/>
      <c r="K418" s="195"/>
      <c r="L418" s="195"/>
      <c r="M418" s="197"/>
      <c r="N418" s="184"/>
      <c r="O418" s="184"/>
      <c r="P418" s="235"/>
      <c r="Q418" s="195"/>
      <c r="R418" s="298">
        <f>IF(Q418="SI",1,IF(Q418="NO",3,0))</f>
        <v>0</v>
      </c>
      <c r="S418" s="30" t="s">
        <v>472</v>
      </c>
      <c r="T418" s="76"/>
      <c r="U418" s="77"/>
      <c r="V418" s="77"/>
      <c r="W418" s="77"/>
      <c r="X418" s="77"/>
      <c r="Y418" s="77"/>
      <c r="Z418" s="31" t="str">
        <f t="shared" si="31"/>
        <v/>
      </c>
      <c r="AA418" s="81">
        <f t="shared" si="29"/>
        <v>0</v>
      </c>
      <c r="AB418" s="81">
        <f t="shared" si="30"/>
        <v>0</v>
      </c>
      <c r="AC418" s="338"/>
      <c r="AD418" s="238"/>
      <c r="AE418" s="238"/>
      <c r="AF418" s="184"/>
      <c r="AG418" s="184"/>
      <c r="AH418" s="200"/>
      <c r="AI418" s="200"/>
      <c r="AJ418" s="216"/>
      <c r="AK418" s="216"/>
      <c r="AL418" s="216"/>
      <c r="AM418" s="252"/>
      <c r="AN418" s="252"/>
      <c r="AO418" s="252"/>
      <c r="AP418" s="252"/>
      <c r="AQ418" s="265"/>
      <c r="AR418" s="208"/>
    </row>
    <row r="419" spans="1:44" s="75" customFormat="1" ht="17.100000000000001" customHeight="1" x14ac:dyDescent="0.25">
      <c r="A419" s="290"/>
      <c r="B419" s="272"/>
      <c r="C419" s="272"/>
      <c r="D419" s="272"/>
      <c r="E419" s="324"/>
      <c r="F419" s="272"/>
      <c r="G419" s="327"/>
      <c r="H419" s="197"/>
      <c r="I419" s="295"/>
      <c r="J419" s="197"/>
      <c r="K419" s="195"/>
      <c r="L419" s="195"/>
      <c r="M419" s="197"/>
      <c r="N419" s="184"/>
      <c r="O419" s="184"/>
      <c r="P419" s="235"/>
      <c r="Q419" s="195"/>
      <c r="R419" s="257"/>
      <c r="S419" s="30" t="s">
        <v>473</v>
      </c>
      <c r="T419" s="76"/>
      <c r="U419" s="77"/>
      <c r="V419" s="77"/>
      <c r="W419" s="77"/>
      <c r="X419" s="77"/>
      <c r="Y419" s="77"/>
      <c r="Z419" s="31" t="str">
        <f t="shared" si="31"/>
        <v/>
      </c>
      <c r="AA419" s="81">
        <f t="shared" si="29"/>
        <v>0</v>
      </c>
      <c r="AB419" s="81">
        <f t="shared" si="30"/>
        <v>0</v>
      </c>
      <c r="AC419" s="338"/>
      <c r="AD419" s="238"/>
      <c r="AE419" s="238"/>
      <c r="AF419" s="184"/>
      <c r="AG419" s="184"/>
      <c r="AH419" s="200"/>
      <c r="AI419" s="200"/>
      <c r="AJ419" s="216"/>
      <c r="AK419" s="216"/>
      <c r="AL419" s="216"/>
      <c r="AM419" s="252"/>
      <c r="AN419" s="252"/>
      <c r="AO419" s="252"/>
      <c r="AP419" s="252"/>
      <c r="AQ419" s="265"/>
      <c r="AR419" s="209"/>
    </row>
    <row r="420" spans="1:44" s="75" customFormat="1" ht="17.100000000000001" customHeight="1" x14ac:dyDescent="0.25">
      <c r="A420" s="290"/>
      <c r="B420" s="272"/>
      <c r="C420" s="272"/>
      <c r="D420" s="272"/>
      <c r="E420" s="324"/>
      <c r="F420" s="272"/>
      <c r="G420" s="327"/>
      <c r="H420" s="197"/>
      <c r="I420" s="295"/>
      <c r="J420" s="197"/>
      <c r="K420" s="195"/>
      <c r="L420" s="195"/>
      <c r="M420" s="197"/>
      <c r="N420" s="184"/>
      <c r="O420" s="184"/>
      <c r="P420" s="235"/>
      <c r="Q420" s="195"/>
      <c r="R420" s="257"/>
      <c r="S420" s="30" t="s">
        <v>474</v>
      </c>
      <c r="T420" s="76"/>
      <c r="U420" s="77"/>
      <c r="V420" s="77"/>
      <c r="W420" s="77"/>
      <c r="X420" s="77"/>
      <c r="Y420" s="77"/>
      <c r="Z420" s="31" t="str">
        <f t="shared" si="31"/>
        <v/>
      </c>
      <c r="AA420" s="81">
        <f t="shared" si="29"/>
        <v>0</v>
      </c>
      <c r="AB420" s="81">
        <f t="shared" si="30"/>
        <v>0</v>
      </c>
      <c r="AC420" s="338"/>
      <c r="AD420" s="238"/>
      <c r="AE420" s="238"/>
      <c r="AF420" s="184"/>
      <c r="AG420" s="184"/>
      <c r="AH420" s="200"/>
      <c r="AI420" s="200"/>
      <c r="AJ420" s="216"/>
      <c r="AK420" s="216"/>
      <c r="AL420" s="216"/>
      <c r="AM420" s="252"/>
      <c r="AN420" s="252"/>
      <c r="AO420" s="252"/>
      <c r="AP420" s="252"/>
      <c r="AQ420" s="265"/>
      <c r="AR420" s="209"/>
    </row>
    <row r="421" spans="1:44" s="75" customFormat="1" ht="17.100000000000001" customHeight="1" x14ac:dyDescent="0.25">
      <c r="A421" s="290"/>
      <c r="B421" s="272"/>
      <c r="C421" s="272"/>
      <c r="D421" s="272"/>
      <c r="E421" s="324"/>
      <c r="F421" s="272"/>
      <c r="G421" s="327"/>
      <c r="H421" s="197"/>
      <c r="I421" s="295"/>
      <c r="J421" s="197"/>
      <c r="K421" s="195"/>
      <c r="L421" s="195"/>
      <c r="M421" s="197"/>
      <c r="N421" s="184"/>
      <c r="O421" s="184"/>
      <c r="P421" s="235"/>
      <c r="Q421" s="195"/>
      <c r="R421" s="257"/>
      <c r="S421" s="30" t="s">
        <v>475</v>
      </c>
      <c r="T421" s="76"/>
      <c r="U421" s="77"/>
      <c r="V421" s="77"/>
      <c r="W421" s="77"/>
      <c r="X421" s="77"/>
      <c r="Y421" s="77"/>
      <c r="Z421" s="31" t="str">
        <f t="shared" si="31"/>
        <v/>
      </c>
      <c r="AA421" s="81">
        <f t="shared" si="29"/>
        <v>0</v>
      </c>
      <c r="AB421" s="81">
        <f t="shared" si="30"/>
        <v>0</v>
      </c>
      <c r="AC421" s="338"/>
      <c r="AD421" s="238"/>
      <c r="AE421" s="238"/>
      <c r="AF421" s="184"/>
      <c r="AG421" s="184"/>
      <c r="AH421" s="200"/>
      <c r="AI421" s="200"/>
      <c r="AJ421" s="216"/>
      <c r="AK421" s="216"/>
      <c r="AL421" s="216"/>
      <c r="AM421" s="252"/>
      <c r="AN421" s="252"/>
      <c r="AO421" s="252"/>
      <c r="AP421" s="252"/>
      <c r="AQ421" s="265"/>
      <c r="AR421" s="209"/>
    </row>
    <row r="422" spans="1:44" s="75" customFormat="1" ht="17.100000000000001" customHeight="1" x14ac:dyDescent="0.25">
      <c r="A422" s="290"/>
      <c r="B422" s="272"/>
      <c r="C422" s="272"/>
      <c r="D422" s="272"/>
      <c r="E422" s="324"/>
      <c r="F422" s="272"/>
      <c r="G422" s="327"/>
      <c r="H422" s="197"/>
      <c r="I422" s="295"/>
      <c r="J422" s="197"/>
      <c r="K422" s="195"/>
      <c r="L422" s="195"/>
      <c r="M422" s="197"/>
      <c r="N422" s="184"/>
      <c r="O422" s="184"/>
      <c r="P422" s="235"/>
      <c r="Q422" s="195"/>
      <c r="R422" s="257"/>
      <c r="S422" s="30" t="s">
        <v>476</v>
      </c>
      <c r="T422" s="76"/>
      <c r="U422" s="77"/>
      <c r="V422" s="77"/>
      <c r="W422" s="77"/>
      <c r="X422" s="77"/>
      <c r="Y422" s="77"/>
      <c r="Z422" s="31" t="str">
        <f t="shared" si="31"/>
        <v/>
      </c>
      <c r="AA422" s="81">
        <f t="shared" si="29"/>
        <v>0</v>
      </c>
      <c r="AB422" s="81">
        <f t="shared" si="30"/>
        <v>0</v>
      </c>
      <c r="AC422" s="338"/>
      <c r="AD422" s="238"/>
      <c r="AE422" s="238"/>
      <c r="AF422" s="184"/>
      <c r="AG422" s="184"/>
      <c r="AH422" s="200"/>
      <c r="AI422" s="200"/>
      <c r="AJ422" s="216"/>
      <c r="AK422" s="216"/>
      <c r="AL422" s="216"/>
      <c r="AM422" s="252"/>
      <c r="AN422" s="252"/>
      <c r="AO422" s="252"/>
      <c r="AP422" s="252"/>
      <c r="AQ422" s="265"/>
      <c r="AR422" s="209"/>
    </row>
    <row r="423" spans="1:44" s="75" customFormat="1" ht="17.100000000000001" customHeight="1" x14ac:dyDescent="0.25">
      <c r="A423" s="290"/>
      <c r="B423" s="272"/>
      <c r="C423" s="272"/>
      <c r="D423" s="272"/>
      <c r="E423" s="324"/>
      <c r="F423" s="272"/>
      <c r="G423" s="327"/>
      <c r="H423" s="197"/>
      <c r="I423" s="295">
        <v>16.5</v>
      </c>
      <c r="J423" s="197"/>
      <c r="K423" s="195"/>
      <c r="L423" s="195"/>
      <c r="M423" s="197"/>
      <c r="N423" s="184"/>
      <c r="O423" s="184"/>
      <c r="P423" s="235"/>
      <c r="Q423" s="195"/>
      <c r="R423" s="298">
        <f>IF(Q423="SI",1,IF(Q423="NO",3,0))</f>
        <v>0</v>
      </c>
      <c r="S423" s="30" t="s">
        <v>477</v>
      </c>
      <c r="T423" s="76"/>
      <c r="U423" s="77"/>
      <c r="V423" s="77"/>
      <c r="W423" s="77"/>
      <c r="X423" s="77"/>
      <c r="Y423" s="77"/>
      <c r="Z423" s="31" t="str">
        <f t="shared" si="31"/>
        <v/>
      </c>
      <c r="AA423" s="81">
        <f t="shared" si="29"/>
        <v>0</v>
      </c>
      <c r="AB423" s="81">
        <f t="shared" si="30"/>
        <v>0</v>
      </c>
      <c r="AC423" s="338"/>
      <c r="AD423" s="238"/>
      <c r="AE423" s="238"/>
      <c r="AF423" s="184"/>
      <c r="AG423" s="184"/>
      <c r="AH423" s="200"/>
      <c r="AI423" s="200"/>
      <c r="AJ423" s="216"/>
      <c r="AK423" s="216"/>
      <c r="AL423" s="216"/>
      <c r="AM423" s="252"/>
      <c r="AN423" s="252"/>
      <c r="AO423" s="252"/>
      <c r="AP423" s="252"/>
      <c r="AQ423" s="265"/>
      <c r="AR423" s="208"/>
    </row>
    <row r="424" spans="1:44" s="75" customFormat="1" ht="17.100000000000001" customHeight="1" x14ac:dyDescent="0.25">
      <c r="A424" s="290"/>
      <c r="B424" s="272"/>
      <c r="C424" s="272"/>
      <c r="D424" s="272"/>
      <c r="E424" s="324"/>
      <c r="F424" s="272"/>
      <c r="G424" s="327"/>
      <c r="H424" s="197"/>
      <c r="I424" s="295"/>
      <c r="J424" s="197"/>
      <c r="K424" s="195"/>
      <c r="L424" s="195"/>
      <c r="M424" s="197"/>
      <c r="N424" s="184"/>
      <c r="O424" s="184"/>
      <c r="P424" s="235"/>
      <c r="Q424" s="195"/>
      <c r="R424" s="257"/>
      <c r="S424" s="30" t="s">
        <v>478</v>
      </c>
      <c r="T424" s="76"/>
      <c r="U424" s="77"/>
      <c r="V424" s="77"/>
      <c r="W424" s="77"/>
      <c r="X424" s="77"/>
      <c r="Y424" s="77"/>
      <c r="Z424" s="31" t="str">
        <f t="shared" si="31"/>
        <v/>
      </c>
      <c r="AA424" s="81">
        <f t="shared" si="29"/>
        <v>0</v>
      </c>
      <c r="AB424" s="81">
        <f t="shared" si="30"/>
        <v>0</v>
      </c>
      <c r="AC424" s="338"/>
      <c r="AD424" s="238"/>
      <c r="AE424" s="238"/>
      <c r="AF424" s="184"/>
      <c r="AG424" s="184"/>
      <c r="AH424" s="200"/>
      <c r="AI424" s="200"/>
      <c r="AJ424" s="216"/>
      <c r="AK424" s="216"/>
      <c r="AL424" s="216"/>
      <c r="AM424" s="252"/>
      <c r="AN424" s="252"/>
      <c r="AO424" s="252"/>
      <c r="AP424" s="252"/>
      <c r="AQ424" s="265"/>
      <c r="AR424" s="209"/>
    </row>
    <row r="425" spans="1:44" s="75" customFormat="1" ht="17.100000000000001" customHeight="1" x14ac:dyDescent="0.25">
      <c r="A425" s="290"/>
      <c r="B425" s="272"/>
      <c r="C425" s="272"/>
      <c r="D425" s="272"/>
      <c r="E425" s="324"/>
      <c r="F425" s="272"/>
      <c r="G425" s="327"/>
      <c r="H425" s="197"/>
      <c r="I425" s="295"/>
      <c r="J425" s="197"/>
      <c r="K425" s="195"/>
      <c r="L425" s="195"/>
      <c r="M425" s="197"/>
      <c r="N425" s="184"/>
      <c r="O425" s="184"/>
      <c r="P425" s="235"/>
      <c r="Q425" s="195"/>
      <c r="R425" s="257"/>
      <c r="S425" s="30" t="s">
        <v>479</v>
      </c>
      <c r="T425" s="76"/>
      <c r="U425" s="77"/>
      <c r="V425" s="77"/>
      <c r="W425" s="77"/>
      <c r="X425" s="77"/>
      <c r="Y425" s="77"/>
      <c r="Z425" s="31" t="str">
        <f t="shared" si="31"/>
        <v/>
      </c>
      <c r="AA425" s="81">
        <f t="shared" si="29"/>
        <v>0</v>
      </c>
      <c r="AB425" s="81">
        <f t="shared" si="30"/>
        <v>0</v>
      </c>
      <c r="AC425" s="338"/>
      <c r="AD425" s="238"/>
      <c r="AE425" s="238"/>
      <c r="AF425" s="184"/>
      <c r="AG425" s="184"/>
      <c r="AH425" s="200"/>
      <c r="AI425" s="200"/>
      <c r="AJ425" s="216"/>
      <c r="AK425" s="216"/>
      <c r="AL425" s="216"/>
      <c r="AM425" s="252"/>
      <c r="AN425" s="252"/>
      <c r="AO425" s="252"/>
      <c r="AP425" s="252"/>
      <c r="AQ425" s="265"/>
      <c r="AR425" s="209"/>
    </row>
    <row r="426" spans="1:44" s="75" customFormat="1" ht="17.100000000000001" customHeight="1" x14ac:dyDescent="0.25">
      <c r="A426" s="290"/>
      <c r="B426" s="272"/>
      <c r="C426" s="272"/>
      <c r="D426" s="272"/>
      <c r="E426" s="324"/>
      <c r="F426" s="272"/>
      <c r="G426" s="327"/>
      <c r="H426" s="197"/>
      <c r="I426" s="295"/>
      <c r="J426" s="197"/>
      <c r="K426" s="195"/>
      <c r="L426" s="195"/>
      <c r="M426" s="197"/>
      <c r="N426" s="184"/>
      <c r="O426" s="184"/>
      <c r="P426" s="235"/>
      <c r="Q426" s="195"/>
      <c r="R426" s="257"/>
      <c r="S426" s="30" t="s">
        <v>480</v>
      </c>
      <c r="T426" s="76"/>
      <c r="U426" s="77"/>
      <c r="V426" s="77"/>
      <c r="W426" s="77"/>
      <c r="X426" s="77"/>
      <c r="Y426" s="77"/>
      <c r="Z426" s="31" t="str">
        <f t="shared" si="31"/>
        <v/>
      </c>
      <c r="AA426" s="81">
        <f t="shared" si="29"/>
        <v>0</v>
      </c>
      <c r="AB426" s="81">
        <f t="shared" si="30"/>
        <v>0</v>
      </c>
      <c r="AC426" s="338"/>
      <c r="AD426" s="238"/>
      <c r="AE426" s="238"/>
      <c r="AF426" s="184"/>
      <c r="AG426" s="184"/>
      <c r="AH426" s="200"/>
      <c r="AI426" s="200"/>
      <c r="AJ426" s="216"/>
      <c r="AK426" s="216"/>
      <c r="AL426" s="216"/>
      <c r="AM426" s="252"/>
      <c r="AN426" s="252"/>
      <c r="AO426" s="252"/>
      <c r="AP426" s="252"/>
      <c r="AQ426" s="265"/>
      <c r="AR426" s="209"/>
    </row>
    <row r="427" spans="1:44" s="75" customFormat="1" ht="17.100000000000001" customHeight="1" x14ac:dyDescent="0.25">
      <c r="A427" s="291"/>
      <c r="B427" s="273"/>
      <c r="C427" s="273"/>
      <c r="D427" s="273"/>
      <c r="E427" s="325"/>
      <c r="F427" s="273"/>
      <c r="G427" s="328"/>
      <c r="H427" s="198"/>
      <c r="I427" s="296"/>
      <c r="J427" s="198"/>
      <c r="K427" s="233"/>
      <c r="L427" s="233"/>
      <c r="M427" s="198"/>
      <c r="N427" s="185"/>
      <c r="O427" s="185"/>
      <c r="P427" s="236"/>
      <c r="Q427" s="233"/>
      <c r="R427" s="299"/>
      <c r="S427" s="32" t="s">
        <v>481</v>
      </c>
      <c r="T427" s="78"/>
      <c r="U427" s="79"/>
      <c r="V427" s="79"/>
      <c r="W427" s="79"/>
      <c r="X427" s="79"/>
      <c r="Y427" s="79"/>
      <c r="Z427" s="33" t="str">
        <f t="shared" si="31"/>
        <v/>
      </c>
      <c r="AA427" s="82">
        <f t="shared" si="29"/>
        <v>0</v>
      </c>
      <c r="AB427" s="82">
        <f t="shared" si="30"/>
        <v>0</v>
      </c>
      <c r="AC427" s="339"/>
      <c r="AD427" s="239"/>
      <c r="AE427" s="239"/>
      <c r="AF427" s="185"/>
      <c r="AG427" s="185"/>
      <c r="AH427" s="201"/>
      <c r="AI427" s="201"/>
      <c r="AJ427" s="217"/>
      <c r="AK427" s="217"/>
      <c r="AL427" s="217"/>
      <c r="AM427" s="253"/>
      <c r="AN427" s="253"/>
      <c r="AO427" s="253"/>
      <c r="AP427" s="253"/>
      <c r="AQ427" s="266"/>
      <c r="AR427" s="210"/>
    </row>
    <row r="428" spans="1:44" s="75" customFormat="1" ht="17.100000000000001" customHeight="1" x14ac:dyDescent="0.25">
      <c r="A428" s="277" t="str">
        <f>IF(E428&lt;&gt;"",'Información General'!$D$15&amp;"_"&amp;+$A$1+17,"")</f>
        <v>2025_17</v>
      </c>
      <c r="B428" s="286" t="s">
        <v>2250</v>
      </c>
      <c r="C428" s="304" t="s">
        <v>54</v>
      </c>
      <c r="D428" s="286" t="s">
        <v>2251</v>
      </c>
      <c r="E428" s="301" t="s">
        <v>2252</v>
      </c>
      <c r="F428" s="286" t="s">
        <v>59</v>
      </c>
      <c r="G428" s="224" t="s">
        <v>56</v>
      </c>
      <c r="H428" s="242"/>
      <c r="I428" s="245">
        <v>17.100000000000001</v>
      </c>
      <c r="J428" s="227" t="s">
        <v>2256</v>
      </c>
      <c r="K428" s="232" t="s">
        <v>99</v>
      </c>
      <c r="L428" s="232" t="s">
        <v>106</v>
      </c>
      <c r="M428" s="227" t="s">
        <v>2260</v>
      </c>
      <c r="N428" s="189">
        <v>8</v>
      </c>
      <c r="O428" s="189">
        <v>5</v>
      </c>
      <c r="P428" s="192" t="str">
        <f>IF(AND(N428&lt;&gt;"",O428&lt;&gt;""),IF(AND(N428&gt;5,O428&gt;5),"I",IF(AND(N428&lt;=5,O428&gt;5),"II",IF(AND(N428&gt;5,O428&lt;=5),"IV",IF(AND(N428&lt;=5,O428&lt;=5),"III")))),"")</f>
        <v>IV</v>
      </c>
      <c r="Q428" s="232" t="s">
        <v>11</v>
      </c>
      <c r="R428" s="310">
        <f>IF(Q428="SI",1,IF(Q428="NO",3,0))</f>
        <v>1</v>
      </c>
      <c r="S428" s="28" t="s">
        <v>482</v>
      </c>
      <c r="T428" s="73" t="s">
        <v>2261</v>
      </c>
      <c r="U428" s="74" t="s">
        <v>8</v>
      </c>
      <c r="V428" s="74" t="s">
        <v>11</v>
      </c>
      <c r="W428" s="74" t="s">
        <v>11</v>
      </c>
      <c r="X428" s="74" t="s">
        <v>11</v>
      </c>
      <c r="Y428" s="74" t="s">
        <v>11</v>
      </c>
      <c r="Z428" s="29" t="str">
        <f t="shared" si="31"/>
        <v>Suficiente</v>
      </c>
      <c r="AA428" s="80">
        <f>IF(Z428="Suficiente",1,0)</f>
        <v>1</v>
      </c>
      <c r="AB428" s="80">
        <f>IF(Z428="Deficiente",1,0)</f>
        <v>0</v>
      </c>
      <c r="AC428" s="307" t="str">
        <f>IF(SUM(R428:R452)&gt;=1,IF((SUM(R428:R452)/COUNTA(Q428:Q452))=1,IF(SUM(AA428:AA452)&gt;=1,IF(SUM(AA428:AA452)/(SUM(AA428:AA452)+SUM(AB428:AB452))=100%,"SI","NO"),"NO"),"NO"),"")</f>
        <v>NO</v>
      </c>
      <c r="AD428" s="241" t="str">
        <f>IF($N428=1,"b","")</f>
        <v/>
      </c>
      <c r="AE428" s="241" t="str">
        <f>IF($O428=1,"b","")</f>
        <v/>
      </c>
      <c r="AF428" s="189">
        <v>8</v>
      </c>
      <c r="AG428" s="189">
        <v>5</v>
      </c>
      <c r="AH428" s="202">
        <f>IF(OR($AD428="b",$AE428="b"),2,0)</f>
        <v>0</v>
      </c>
      <c r="AI428" s="202">
        <f>IF(AND($N428=1,$AF428=1,$O428=1,$AG428=1),1,0)</f>
        <v>0</v>
      </c>
      <c r="AJ428" s="186">
        <f>IF(AF428&lt;&gt;"",IF(AI428=1,1,IF(OR($AF428&gt;$N428,AND($AC428="SI",$AF428=$N428),AND($AC428="NO",$AF428&lt;&gt;$N428)),0,1)),0)</f>
        <v>1</v>
      </c>
      <c r="AK428" s="186">
        <f>IF(AG428&lt;&gt;"",IF(AI428=1,1,IF(OR(AG428&gt;O428,AND(AC428="SI",AG428=O428),AND(AC428="NO",AG428&lt;&gt;O428)),0,1)),0)</f>
        <v>1</v>
      </c>
      <c r="AL428" s="186">
        <f>IF(AC428&lt;&gt;"",(+AI428+AJ428+AK428),0)</f>
        <v>2</v>
      </c>
      <c r="AM428" s="251" t="str">
        <f>IF($AL428&gt;=2,IF(AND($AF428="",$AG428=""),"",IF(AND($AF428&gt;5,$AG428&gt;5),"I","")),"")</f>
        <v/>
      </c>
      <c r="AN428" s="251" t="str">
        <f>IF($AL428&gt;=2,IF(AND($AF428="",$AG428=""),"",IF(AND($AF428&lt;6,$AG428&gt;5),"II","")),"")</f>
        <v/>
      </c>
      <c r="AO428" s="251" t="str">
        <f>IF($AL428&gt;=2,IF(AND($AF428="",$AG428=""),"",IF(AND($AF428&lt;6,$AG428&lt;6),"III","")),"")</f>
        <v/>
      </c>
      <c r="AP428" s="251" t="str">
        <f>IF($AL428&gt;=2,IF(AND($AF428="",$AG428=""),"",IF(AND($AF428&gt;5,$AG428&lt;6),"IV","")),"")</f>
        <v>IV</v>
      </c>
      <c r="AQ428" s="261" t="s">
        <v>591</v>
      </c>
      <c r="AR428" s="254" t="s">
        <v>2281</v>
      </c>
    </row>
    <row r="429" spans="1:44" s="75" customFormat="1" ht="17.100000000000001" customHeight="1" x14ac:dyDescent="0.25">
      <c r="A429" s="278"/>
      <c r="B429" s="287"/>
      <c r="C429" s="305"/>
      <c r="D429" s="287"/>
      <c r="E429" s="302"/>
      <c r="F429" s="287"/>
      <c r="G429" s="225"/>
      <c r="H429" s="197"/>
      <c r="I429" s="243"/>
      <c r="J429" s="182"/>
      <c r="K429" s="180"/>
      <c r="L429" s="180"/>
      <c r="M429" s="182"/>
      <c r="N429" s="190"/>
      <c r="O429" s="190"/>
      <c r="P429" s="193"/>
      <c r="Q429" s="180"/>
      <c r="R429" s="257"/>
      <c r="S429" s="30" t="s">
        <v>483</v>
      </c>
      <c r="T429" s="76"/>
      <c r="U429" s="77"/>
      <c r="V429" s="77"/>
      <c r="W429" s="77"/>
      <c r="X429" s="77"/>
      <c r="Y429" s="77"/>
      <c r="Z429" s="31" t="str">
        <f t="shared" si="31"/>
        <v/>
      </c>
      <c r="AA429" s="81">
        <f t="shared" ref="AA429:AA492" si="32">IF(Z429="Suficiente",1,0)</f>
        <v>0</v>
      </c>
      <c r="AB429" s="81">
        <f t="shared" ref="AB429:AB452" si="33">IF(Z429="Deficiente",1,0)</f>
        <v>0</v>
      </c>
      <c r="AC429" s="308"/>
      <c r="AD429" s="238"/>
      <c r="AE429" s="238"/>
      <c r="AF429" s="190"/>
      <c r="AG429" s="190"/>
      <c r="AH429" s="200"/>
      <c r="AI429" s="200"/>
      <c r="AJ429" s="187"/>
      <c r="AK429" s="187"/>
      <c r="AL429" s="187"/>
      <c r="AM429" s="252"/>
      <c r="AN429" s="252"/>
      <c r="AO429" s="252"/>
      <c r="AP429" s="252"/>
      <c r="AQ429" s="262"/>
      <c r="AR429" s="209"/>
    </row>
    <row r="430" spans="1:44" s="75" customFormat="1" ht="17.100000000000001" customHeight="1" x14ac:dyDescent="0.25">
      <c r="A430" s="278"/>
      <c r="B430" s="287"/>
      <c r="C430" s="305"/>
      <c r="D430" s="287"/>
      <c r="E430" s="302"/>
      <c r="F430" s="287"/>
      <c r="G430" s="225"/>
      <c r="H430" s="197"/>
      <c r="I430" s="243"/>
      <c r="J430" s="182"/>
      <c r="K430" s="180"/>
      <c r="L430" s="180"/>
      <c r="M430" s="182"/>
      <c r="N430" s="190"/>
      <c r="O430" s="190"/>
      <c r="P430" s="193"/>
      <c r="Q430" s="180"/>
      <c r="R430" s="257"/>
      <c r="S430" s="30" t="s">
        <v>484</v>
      </c>
      <c r="T430" s="76"/>
      <c r="U430" s="77"/>
      <c r="V430" s="77"/>
      <c r="W430" s="77"/>
      <c r="X430" s="77"/>
      <c r="Y430" s="77"/>
      <c r="Z430" s="31" t="str">
        <f t="shared" si="31"/>
        <v/>
      </c>
      <c r="AA430" s="81">
        <f t="shared" si="32"/>
        <v>0</v>
      </c>
      <c r="AB430" s="81">
        <f t="shared" si="33"/>
        <v>0</v>
      </c>
      <c r="AC430" s="308"/>
      <c r="AD430" s="238"/>
      <c r="AE430" s="238"/>
      <c r="AF430" s="190"/>
      <c r="AG430" s="190"/>
      <c r="AH430" s="200"/>
      <c r="AI430" s="200"/>
      <c r="AJ430" s="187"/>
      <c r="AK430" s="187"/>
      <c r="AL430" s="187"/>
      <c r="AM430" s="252"/>
      <c r="AN430" s="252"/>
      <c r="AO430" s="252"/>
      <c r="AP430" s="252"/>
      <c r="AQ430" s="262"/>
      <c r="AR430" s="209"/>
    </row>
    <row r="431" spans="1:44" s="75" customFormat="1" ht="17.100000000000001" customHeight="1" x14ac:dyDescent="0.25">
      <c r="A431" s="278"/>
      <c r="B431" s="287"/>
      <c r="C431" s="305"/>
      <c r="D431" s="287"/>
      <c r="E431" s="302"/>
      <c r="F431" s="287"/>
      <c r="G431" s="225"/>
      <c r="H431" s="197"/>
      <c r="I431" s="243"/>
      <c r="J431" s="182"/>
      <c r="K431" s="180"/>
      <c r="L431" s="180"/>
      <c r="M431" s="182"/>
      <c r="N431" s="190"/>
      <c r="O431" s="190"/>
      <c r="P431" s="193"/>
      <c r="Q431" s="180"/>
      <c r="R431" s="257"/>
      <c r="S431" s="30" t="s">
        <v>485</v>
      </c>
      <c r="T431" s="76"/>
      <c r="U431" s="77"/>
      <c r="V431" s="77"/>
      <c r="W431" s="77"/>
      <c r="X431" s="77"/>
      <c r="Y431" s="77"/>
      <c r="Z431" s="31" t="str">
        <f t="shared" si="31"/>
        <v/>
      </c>
      <c r="AA431" s="81">
        <f t="shared" si="32"/>
        <v>0</v>
      </c>
      <c r="AB431" s="81">
        <f t="shared" si="33"/>
        <v>0</v>
      </c>
      <c r="AC431" s="308"/>
      <c r="AD431" s="238"/>
      <c r="AE431" s="238"/>
      <c r="AF431" s="190"/>
      <c r="AG431" s="190"/>
      <c r="AH431" s="200"/>
      <c r="AI431" s="200"/>
      <c r="AJ431" s="187"/>
      <c r="AK431" s="187"/>
      <c r="AL431" s="187"/>
      <c r="AM431" s="252"/>
      <c r="AN431" s="252"/>
      <c r="AO431" s="252"/>
      <c r="AP431" s="252"/>
      <c r="AQ431" s="262"/>
      <c r="AR431" s="209"/>
    </row>
    <row r="432" spans="1:44" s="75" customFormat="1" ht="17.100000000000001" customHeight="1" x14ac:dyDescent="0.25">
      <c r="A432" s="278"/>
      <c r="B432" s="287"/>
      <c r="C432" s="305"/>
      <c r="D432" s="287"/>
      <c r="E432" s="302"/>
      <c r="F432" s="287"/>
      <c r="G432" s="225"/>
      <c r="H432" s="197"/>
      <c r="I432" s="243"/>
      <c r="J432" s="182"/>
      <c r="K432" s="180"/>
      <c r="L432" s="180"/>
      <c r="M432" s="182"/>
      <c r="N432" s="190"/>
      <c r="O432" s="190"/>
      <c r="P432" s="193"/>
      <c r="Q432" s="180"/>
      <c r="R432" s="257"/>
      <c r="S432" s="30" t="s">
        <v>486</v>
      </c>
      <c r="T432" s="76"/>
      <c r="U432" s="77"/>
      <c r="V432" s="77"/>
      <c r="W432" s="77"/>
      <c r="X432" s="77"/>
      <c r="Y432" s="77"/>
      <c r="Z432" s="31" t="str">
        <f t="shared" si="31"/>
        <v/>
      </c>
      <c r="AA432" s="81">
        <f t="shared" si="32"/>
        <v>0</v>
      </c>
      <c r="AB432" s="81">
        <f t="shared" si="33"/>
        <v>0</v>
      </c>
      <c r="AC432" s="308"/>
      <c r="AD432" s="238"/>
      <c r="AE432" s="238"/>
      <c r="AF432" s="190"/>
      <c r="AG432" s="190"/>
      <c r="AH432" s="200"/>
      <c r="AI432" s="200"/>
      <c r="AJ432" s="187"/>
      <c r="AK432" s="187"/>
      <c r="AL432" s="187"/>
      <c r="AM432" s="252"/>
      <c r="AN432" s="252"/>
      <c r="AO432" s="252"/>
      <c r="AP432" s="252"/>
      <c r="AQ432" s="262"/>
      <c r="AR432" s="209"/>
    </row>
    <row r="433" spans="1:44" s="75" customFormat="1" ht="17.100000000000001" customHeight="1" x14ac:dyDescent="0.25">
      <c r="A433" s="278"/>
      <c r="B433" s="287"/>
      <c r="C433" s="305"/>
      <c r="D433" s="287"/>
      <c r="E433" s="302"/>
      <c r="F433" s="287"/>
      <c r="G433" s="225"/>
      <c r="H433" s="197"/>
      <c r="I433" s="243">
        <v>17.2</v>
      </c>
      <c r="J433" s="182" t="s">
        <v>2255</v>
      </c>
      <c r="K433" s="180" t="s">
        <v>101</v>
      </c>
      <c r="L433" s="180" t="s">
        <v>106</v>
      </c>
      <c r="M433" s="182"/>
      <c r="N433" s="190"/>
      <c r="O433" s="190"/>
      <c r="P433" s="193"/>
      <c r="Q433" s="180" t="s">
        <v>11</v>
      </c>
      <c r="R433" s="256">
        <f>IF(Q433="SI",1,IF(Q433="NO",3,0))</f>
        <v>1</v>
      </c>
      <c r="S433" s="30" t="s">
        <v>487</v>
      </c>
      <c r="T433" s="76" t="s">
        <v>2262</v>
      </c>
      <c r="U433" s="77" t="s">
        <v>8</v>
      </c>
      <c r="V433" s="74" t="s">
        <v>11</v>
      </c>
      <c r="W433" s="74" t="s">
        <v>11</v>
      </c>
      <c r="X433" s="74" t="s">
        <v>11</v>
      </c>
      <c r="Y433" s="74" t="s">
        <v>11</v>
      </c>
      <c r="Z433" s="31" t="str">
        <f t="shared" si="31"/>
        <v>Suficiente</v>
      </c>
      <c r="AA433" s="81">
        <f t="shared" si="32"/>
        <v>1</v>
      </c>
      <c r="AB433" s="81">
        <f t="shared" si="33"/>
        <v>0</v>
      </c>
      <c r="AC433" s="308"/>
      <c r="AD433" s="238"/>
      <c r="AE433" s="238"/>
      <c r="AF433" s="190"/>
      <c r="AG433" s="190"/>
      <c r="AH433" s="200"/>
      <c r="AI433" s="200"/>
      <c r="AJ433" s="187"/>
      <c r="AK433" s="187"/>
      <c r="AL433" s="187"/>
      <c r="AM433" s="252"/>
      <c r="AN433" s="252"/>
      <c r="AO433" s="252"/>
      <c r="AP433" s="252"/>
      <c r="AQ433" s="262"/>
      <c r="AR433" s="255" t="s">
        <v>2268</v>
      </c>
    </row>
    <row r="434" spans="1:44" s="75" customFormat="1" ht="17.100000000000001" customHeight="1" x14ac:dyDescent="0.25">
      <c r="A434" s="278"/>
      <c r="B434" s="287"/>
      <c r="C434" s="305"/>
      <c r="D434" s="287"/>
      <c r="E434" s="302"/>
      <c r="F434" s="287"/>
      <c r="G434" s="225"/>
      <c r="H434" s="197"/>
      <c r="I434" s="243"/>
      <c r="J434" s="182"/>
      <c r="K434" s="180"/>
      <c r="L434" s="180"/>
      <c r="M434" s="182"/>
      <c r="N434" s="190"/>
      <c r="O434" s="190"/>
      <c r="P434" s="193"/>
      <c r="Q434" s="180"/>
      <c r="R434" s="257"/>
      <c r="S434" s="30" t="s">
        <v>488</v>
      </c>
      <c r="T434" s="76"/>
      <c r="U434" s="77"/>
      <c r="V434" s="77"/>
      <c r="W434" s="77"/>
      <c r="X434" s="77"/>
      <c r="Y434" s="77"/>
      <c r="Z434" s="31" t="str">
        <f t="shared" si="31"/>
        <v/>
      </c>
      <c r="AA434" s="81">
        <f t="shared" si="32"/>
        <v>0</v>
      </c>
      <c r="AB434" s="81">
        <f t="shared" si="33"/>
        <v>0</v>
      </c>
      <c r="AC434" s="308"/>
      <c r="AD434" s="238"/>
      <c r="AE434" s="238"/>
      <c r="AF434" s="190"/>
      <c r="AG434" s="190"/>
      <c r="AH434" s="200"/>
      <c r="AI434" s="200"/>
      <c r="AJ434" s="187"/>
      <c r="AK434" s="187"/>
      <c r="AL434" s="187"/>
      <c r="AM434" s="252"/>
      <c r="AN434" s="252"/>
      <c r="AO434" s="252"/>
      <c r="AP434" s="252"/>
      <c r="AQ434" s="262"/>
      <c r="AR434" s="209"/>
    </row>
    <row r="435" spans="1:44" s="75" customFormat="1" ht="17.100000000000001" customHeight="1" x14ac:dyDescent="0.25">
      <c r="A435" s="278"/>
      <c r="B435" s="287"/>
      <c r="C435" s="305"/>
      <c r="D435" s="287"/>
      <c r="E435" s="302"/>
      <c r="F435" s="287"/>
      <c r="G435" s="225"/>
      <c r="H435" s="197"/>
      <c r="I435" s="243"/>
      <c r="J435" s="182"/>
      <c r="K435" s="180"/>
      <c r="L435" s="180"/>
      <c r="M435" s="182"/>
      <c r="N435" s="190"/>
      <c r="O435" s="190"/>
      <c r="P435" s="193"/>
      <c r="Q435" s="180"/>
      <c r="R435" s="257"/>
      <c r="S435" s="30" t="s">
        <v>489</v>
      </c>
      <c r="T435" s="76"/>
      <c r="U435" s="77"/>
      <c r="V435" s="77"/>
      <c r="W435" s="77"/>
      <c r="X435" s="77"/>
      <c r="Y435" s="77"/>
      <c r="Z435" s="31" t="str">
        <f t="shared" si="31"/>
        <v/>
      </c>
      <c r="AA435" s="81">
        <f t="shared" si="32"/>
        <v>0</v>
      </c>
      <c r="AB435" s="81">
        <f t="shared" si="33"/>
        <v>0</v>
      </c>
      <c r="AC435" s="308"/>
      <c r="AD435" s="238"/>
      <c r="AE435" s="238"/>
      <c r="AF435" s="190"/>
      <c r="AG435" s="190"/>
      <c r="AH435" s="200"/>
      <c r="AI435" s="200"/>
      <c r="AJ435" s="187"/>
      <c r="AK435" s="187"/>
      <c r="AL435" s="187"/>
      <c r="AM435" s="252"/>
      <c r="AN435" s="252"/>
      <c r="AO435" s="252"/>
      <c r="AP435" s="252"/>
      <c r="AQ435" s="262"/>
      <c r="AR435" s="209"/>
    </row>
    <row r="436" spans="1:44" s="75" customFormat="1" ht="17.100000000000001" customHeight="1" x14ac:dyDescent="0.25">
      <c r="A436" s="278"/>
      <c r="B436" s="287"/>
      <c r="C436" s="305"/>
      <c r="D436" s="287"/>
      <c r="E436" s="302"/>
      <c r="F436" s="287"/>
      <c r="G436" s="225"/>
      <c r="H436" s="197"/>
      <c r="I436" s="243"/>
      <c r="J436" s="182"/>
      <c r="K436" s="180"/>
      <c r="L436" s="180"/>
      <c r="M436" s="182"/>
      <c r="N436" s="190"/>
      <c r="O436" s="190"/>
      <c r="P436" s="193"/>
      <c r="Q436" s="180"/>
      <c r="R436" s="257"/>
      <c r="S436" s="30" t="s">
        <v>490</v>
      </c>
      <c r="T436" s="76"/>
      <c r="U436" s="77"/>
      <c r="V436" s="77"/>
      <c r="W436" s="77"/>
      <c r="X436" s="77"/>
      <c r="Y436" s="77"/>
      <c r="Z436" s="31" t="str">
        <f t="shared" si="31"/>
        <v/>
      </c>
      <c r="AA436" s="81">
        <f t="shared" si="32"/>
        <v>0</v>
      </c>
      <c r="AB436" s="81">
        <f t="shared" si="33"/>
        <v>0</v>
      </c>
      <c r="AC436" s="308"/>
      <c r="AD436" s="238"/>
      <c r="AE436" s="238"/>
      <c r="AF436" s="190"/>
      <c r="AG436" s="190"/>
      <c r="AH436" s="200"/>
      <c r="AI436" s="200"/>
      <c r="AJ436" s="187"/>
      <c r="AK436" s="187"/>
      <c r="AL436" s="187"/>
      <c r="AM436" s="252"/>
      <c r="AN436" s="252"/>
      <c r="AO436" s="252"/>
      <c r="AP436" s="252"/>
      <c r="AQ436" s="262"/>
      <c r="AR436" s="209"/>
    </row>
    <row r="437" spans="1:44" s="75" customFormat="1" ht="17.100000000000001" customHeight="1" x14ac:dyDescent="0.25">
      <c r="A437" s="278"/>
      <c r="B437" s="287"/>
      <c r="C437" s="305"/>
      <c r="D437" s="287"/>
      <c r="E437" s="302"/>
      <c r="F437" s="287"/>
      <c r="G437" s="225"/>
      <c r="H437" s="197"/>
      <c r="I437" s="243"/>
      <c r="J437" s="182"/>
      <c r="K437" s="180"/>
      <c r="L437" s="180"/>
      <c r="M437" s="182"/>
      <c r="N437" s="190"/>
      <c r="O437" s="190"/>
      <c r="P437" s="193"/>
      <c r="Q437" s="180"/>
      <c r="R437" s="257"/>
      <c r="S437" s="30" t="s">
        <v>491</v>
      </c>
      <c r="T437" s="76"/>
      <c r="U437" s="77"/>
      <c r="V437" s="77"/>
      <c r="W437" s="77"/>
      <c r="X437" s="77"/>
      <c r="Y437" s="77"/>
      <c r="Z437" s="31" t="str">
        <f t="shared" si="31"/>
        <v/>
      </c>
      <c r="AA437" s="81">
        <f t="shared" si="32"/>
        <v>0</v>
      </c>
      <c r="AB437" s="81">
        <f t="shared" si="33"/>
        <v>0</v>
      </c>
      <c r="AC437" s="308"/>
      <c r="AD437" s="238"/>
      <c r="AE437" s="238"/>
      <c r="AF437" s="190"/>
      <c r="AG437" s="190"/>
      <c r="AH437" s="200"/>
      <c r="AI437" s="200"/>
      <c r="AJ437" s="187"/>
      <c r="AK437" s="187"/>
      <c r="AL437" s="187"/>
      <c r="AM437" s="252"/>
      <c r="AN437" s="252"/>
      <c r="AO437" s="252"/>
      <c r="AP437" s="252"/>
      <c r="AQ437" s="262"/>
      <c r="AR437" s="209"/>
    </row>
    <row r="438" spans="1:44" s="75" customFormat="1" ht="17.100000000000001" customHeight="1" x14ac:dyDescent="0.25">
      <c r="A438" s="278"/>
      <c r="B438" s="287"/>
      <c r="C438" s="305"/>
      <c r="D438" s="287"/>
      <c r="E438" s="302"/>
      <c r="F438" s="287"/>
      <c r="G438" s="225"/>
      <c r="H438" s="197"/>
      <c r="I438" s="243">
        <v>17.3</v>
      </c>
      <c r="J438" s="182" t="s">
        <v>2257</v>
      </c>
      <c r="K438" s="180" t="s">
        <v>99</v>
      </c>
      <c r="L438" s="180" t="s">
        <v>2254</v>
      </c>
      <c r="M438" s="182"/>
      <c r="N438" s="190"/>
      <c r="O438" s="190"/>
      <c r="P438" s="193"/>
      <c r="Q438" s="180" t="s">
        <v>11</v>
      </c>
      <c r="R438" s="256">
        <f>IF(Q438="SI",1,IF(Q438="NO",3,0))</f>
        <v>1</v>
      </c>
      <c r="S438" s="30" t="s">
        <v>492</v>
      </c>
      <c r="T438" s="76" t="s">
        <v>2263</v>
      </c>
      <c r="U438" s="77" t="s">
        <v>8</v>
      </c>
      <c r="V438" s="74" t="s">
        <v>11</v>
      </c>
      <c r="W438" s="74" t="s">
        <v>11</v>
      </c>
      <c r="X438" s="74" t="s">
        <v>11</v>
      </c>
      <c r="Y438" s="74" t="s">
        <v>11</v>
      </c>
      <c r="Z438" s="31" t="str">
        <f t="shared" si="31"/>
        <v>Suficiente</v>
      </c>
      <c r="AA438" s="81">
        <f t="shared" si="32"/>
        <v>1</v>
      </c>
      <c r="AB438" s="81">
        <f t="shared" si="33"/>
        <v>0</v>
      </c>
      <c r="AC438" s="308"/>
      <c r="AD438" s="238"/>
      <c r="AE438" s="238"/>
      <c r="AF438" s="190"/>
      <c r="AG438" s="190"/>
      <c r="AH438" s="200"/>
      <c r="AI438" s="200"/>
      <c r="AJ438" s="187"/>
      <c r="AK438" s="187"/>
      <c r="AL438" s="187"/>
      <c r="AM438" s="252"/>
      <c r="AN438" s="252"/>
      <c r="AO438" s="252"/>
      <c r="AP438" s="252"/>
      <c r="AQ438" s="262"/>
      <c r="AR438" s="255" t="s">
        <v>2282</v>
      </c>
    </row>
    <row r="439" spans="1:44" s="75" customFormat="1" ht="17.100000000000001" customHeight="1" x14ac:dyDescent="0.25">
      <c r="A439" s="278"/>
      <c r="B439" s="287"/>
      <c r="C439" s="305"/>
      <c r="D439" s="287"/>
      <c r="E439" s="302"/>
      <c r="F439" s="287"/>
      <c r="G439" s="225"/>
      <c r="H439" s="197"/>
      <c r="I439" s="243"/>
      <c r="J439" s="182"/>
      <c r="K439" s="180"/>
      <c r="L439" s="180"/>
      <c r="M439" s="182"/>
      <c r="N439" s="190"/>
      <c r="O439" s="190"/>
      <c r="P439" s="193"/>
      <c r="Q439" s="180"/>
      <c r="R439" s="257"/>
      <c r="S439" s="30" t="s">
        <v>493</v>
      </c>
      <c r="T439" s="76" t="s">
        <v>2264</v>
      </c>
      <c r="U439" s="77" t="s">
        <v>8</v>
      </c>
      <c r="V439" s="74" t="s">
        <v>11</v>
      </c>
      <c r="W439" s="74" t="s">
        <v>11</v>
      </c>
      <c r="X439" s="74" t="s">
        <v>11</v>
      </c>
      <c r="Y439" s="74" t="s">
        <v>11</v>
      </c>
      <c r="Z439" s="31" t="str">
        <f t="shared" si="31"/>
        <v>Suficiente</v>
      </c>
      <c r="AA439" s="81">
        <f t="shared" si="32"/>
        <v>1</v>
      </c>
      <c r="AB439" s="81">
        <f t="shared" si="33"/>
        <v>0</v>
      </c>
      <c r="AC439" s="308"/>
      <c r="AD439" s="238"/>
      <c r="AE439" s="238"/>
      <c r="AF439" s="190"/>
      <c r="AG439" s="190"/>
      <c r="AH439" s="200"/>
      <c r="AI439" s="200"/>
      <c r="AJ439" s="187"/>
      <c r="AK439" s="187"/>
      <c r="AL439" s="187"/>
      <c r="AM439" s="252"/>
      <c r="AN439" s="252"/>
      <c r="AO439" s="252"/>
      <c r="AP439" s="252"/>
      <c r="AQ439" s="262"/>
      <c r="AR439" s="209"/>
    </row>
    <row r="440" spans="1:44" s="75" customFormat="1" ht="17.100000000000001" customHeight="1" x14ac:dyDescent="0.25">
      <c r="A440" s="278"/>
      <c r="B440" s="287"/>
      <c r="C440" s="305"/>
      <c r="D440" s="287"/>
      <c r="E440" s="302"/>
      <c r="F440" s="287"/>
      <c r="G440" s="225"/>
      <c r="H440" s="197"/>
      <c r="I440" s="243"/>
      <c r="J440" s="182"/>
      <c r="K440" s="180"/>
      <c r="L440" s="180"/>
      <c r="M440" s="182"/>
      <c r="N440" s="190"/>
      <c r="O440" s="190"/>
      <c r="P440" s="193"/>
      <c r="Q440" s="180"/>
      <c r="R440" s="257"/>
      <c r="S440" s="30" t="s">
        <v>494</v>
      </c>
      <c r="T440" s="76" t="s">
        <v>2265</v>
      </c>
      <c r="U440" s="77" t="s">
        <v>10</v>
      </c>
      <c r="V440" s="74" t="s">
        <v>11</v>
      </c>
      <c r="W440" s="74" t="s">
        <v>11</v>
      </c>
      <c r="X440" s="74" t="s">
        <v>11</v>
      </c>
      <c r="Y440" s="74" t="s">
        <v>11</v>
      </c>
      <c r="Z440" s="31" t="str">
        <f t="shared" si="31"/>
        <v>Suficiente</v>
      </c>
      <c r="AA440" s="81">
        <f t="shared" si="32"/>
        <v>1</v>
      </c>
      <c r="AB440" s="81">
        <f t="shared" si="33"/>
        <v>0</v>
      </c>
      <c r="AC440" s="308"/>
      <c r="AD440" s="238"/>
      <c r="AE440" s="238"/>
      <c r="AF440" s="190"/>
      <c r="AG440" s="190"/>
      <c r="AH440" s="200"/>
      <c r="AI440" s="200"/>
      <c r="AJ440" s="187"/>
      <c r="AK440" s="187"/>
      <c r="AL440" s="187"/>
      <c r="AM440" s="252"/>
      <c r="AN440" s="252"/>
      <c r="AO440" s="252"/>
      <c r="AP440" s="252"/>
      <c r="AQ440" s="262"/>
      <c r="AR440" s="209"/>
    </row>
    <row r="441" spans="1:44" s="75" customFormat="1" ht="17.100000000000001" customHeight="1" x14ac:dyDescent="0.25">
      <c r="A441" s="278"/>
      <c r="B441" s="287"/>
      <c r="C441" s="305"/>
      <c r="D441" s="287"/>
      <c r="E441" s="302"/>
      <c r="F441" s="287"/>
      <c r="G441" s="225"/>
      <c r="H441" s="197"/>
      <c r="I441" s="243"/>
      <c r="J441" s="182"/>
      <c r="K441" s="180"/>
      <c r="L441" s="180"/>
      <c r="M441" s="182"/>
      <c r="N441" s="190"/>
      <c r="O441" s="190"/>
      <c r="P441" s="193"/>
      <c r="Q441" s="180"/>
      <c r="R441" s="257"/>
      <c r="S441" s="30" t="s">
        <v>495</v>
      </c>
      <c r="T441" s="76" t="s">
        <v>2267</v>
      </c>
      <c r="U441" s="77" t="s">
        <v>50</v>
      </c>
      <c r="V441" s="74" t="s">
        <v>11</v>
      </c>
      <c r="W441" s="74" t="s">
        <v>11</v>
      </c>
      <c r="X441" s="74" t="s">
        <v>11</v>
      </c>
      <c r="Y441" s="74" t="s">
        <v>11</v>
      </c>
      <c r="Z441" s="31" t="str">
        <f t="shared" si="31"/>
        <v>Suficiente</v>
      </c>
      <c r="AA441" s="81">
        <f t="shared" si="32"/>
        <v>1</v>
      </c>
      <c r="AB441" s="81">
        <f t="shared" si="33"/>
        <v>0</v>
      </c>
      <c r="AC441" s="308"/>
      <c r="AD441" s="238"/>
      <c r="AE441" s="238"/>
      <c r="AF441" s="190"/>
      <c r="AG441" s="190"/>
      <c r="AH441" s="200"/>
      <c r="AI441" s="200"/>
      <c r="AJ441" s="187"/>
      <c r="AK441" s="187"/>
      <c r="AL441" s="187"/>
      <c r="AM441" s="252"/>
      <c r="AN441" s="252"/>
      <c r="AO441" s="252"/>
      <c r="AP441" s="252"/>
      <c r="AQ441" s="262"/>
      <c r="AR441" s="209"/>
    </row>
    <row r="442" spans="1:44" s="75" customFormat="1" ht="17.100000000000001" customHeight="1" x14ac:dyDescent="0.25">
      <c r="A442" s="278"/>
      <c r="B442" s="287"/>
      <c r="C442" s="305"/>
      <c r="D442" s="287"/>
      <c r="E442" s="302"/>
      <c r="F442" s="287"/>
      <c r="G442" s="225"/>
      <c r="H442" s="197"/>
      <c r="I442" s="243"/>
      <c r="J442" s="182"/>
      <c r="K442" s="180"/>
      <c r="L442" s="180"/>
      <c r="M442" s="182"/>
      <c r="N442" s="190"/>
      <c r="O442" s="190"/>
      <c r="P442" s="193"/>
      <c r="Q442" s="180"/>
      <c r="R442" s="257"/>
      <c r="S442" s="30" t="s">
        <v>496</v>
      </c>
      <c r="T442" s="76"/>
      <c r="U442" s="77"/>
      <c r="V442" s="77"/>
      <c r="W442" s="77"/>
      <c r="X442" s="77"/>
      <c r="Y442" s="77"/>
      <c r="Z442" s="31" t="str">
        <f t="shared" si="31"/>
        <v/>
      </c>
      <c r="AA442" s="81">
        <f t="shared" si="32"/>
        <v>0</v>
      </c>
      <c r="AB442" s="81">
        <f t="shared" si="33"/>
        <v>0</v>
      </c>
      <c r="AC442" s="308"/>
      <c r="AD442" s="238"/>
      <c r="AE442" s="238"/>
      <c r="AF442" s="190"/>
      <c r="AG442" s="190"/>
      <c r="AH442" s="200"/>
      <c r="AI442" s="200"/>
      <c r="AJ442" s="187"/>
      <c r="AK442" s="187"/>
      <c r="AL442" s="187"/>
      <c r="AM442" s="252"/>
      <c r="AN442" s="252"/>
      <c r="AO442" s="252"/>
      <c r="AP442" s="252"/>
      <c r="AQ442" s="262"/>
      <c r="AR442" s="209"/>
    </row>
    <row r="443" spans="1:44" s="75" customFormat="1" ht="17.100000000000001" customHeight="1" x14ac:dyDescent="0.25">
      <c r="A443" s="278"/>
      <c r="B443" s="287"/>
      <c r="C443" s="305"/>
      <c r="D443" s="287"/>
      <c r="E443" s="302"/>
      <c r="F443" s="287"/>
      <c r="G443" s="225"/>
      <c r="H443" s="197"/>
      <c r="I443" s="243">
        <v>17.399999999999999</v>
      </c>
      <c r="J443" s="182" t="s">
        <v>2258</v>
      </c>
      <c r="K443" s="180" t="s">
        <v>2253</v>
      </c>
      <c r="L443" s="180" t="s">
        <v>2254</v>
      </c>
      <c r="M443" s="182"/>
      <c r="N443" s="190"/>
      <c r="O443" s="190"/>
      <c r="P443" s="193"/>
      <c r="Q443" s="180" t="s">
        <v>11</v>
      </c>
      <c r="R443" s="256">
        <f>IF(Q443="SI",1,IF(Q443="NO",3,0))</f>
        <v>1</v>
      </c>
      <c r="S443" s="30" t="s">
        <v>497</v>
      </c>
      <c r="T443" s="76" t="s">
        <v>2266</v>
      </c>
      <c r="U443" s="77" t="s">
        <v>50</v>
      </c>
      <c r="V443" s="74" t="s">
        <v>11</v>
      </c>
      <c r="W443" s="74" t="s">
        <v>11</v>
      </c>
      <c r="X443" s="74" t="s">
        <v>11</v>
      </c>
      <c r="Y443" s="74" t="s">
        <v>11</v>
      </c>
      <c r="Z443" s="31" t="str">
        <f t="shared" si="31"/>
        <v>Suficiente</v>
      </c>
      <c r="AA443" s="81">
        <f t="shared" si="32"/>
        <v>1</v>
      </c>
      <c r="AB443" s="81">
        <f t="shared" si="33"/>
        <v>0</v>
      </c>
      <c r="AC443" s="308"/>
      <c r="AD443" s="238"/>
      <c r="AE443" s="238"/>
      <c r="AF443" s="190"/>
      <c r="AG443" s="190"/>
      <c r="AH443" s="200"/>
      <c r="AI443" s="200"/>
      <c r="AJ443" s="187"/>
      <c r="AK443" s="187"/>
      <c r="AL443" s="187"/>
      <c r="AM443" s="252"/>
      <c r="AN443" s="252"/>
      <c r="AO443" s="252"/>
      <c r="AP443" s="252"/>
      <c r="AQ443" s="262"/>
      <c r="AR443" s="255" t="s">
        <v>2269</v>
      </c>
    </row>
    <row r="444" spans="1:44" s="75" customFormat="1" ht="17.100000000000001" customHeight="1" x14ac:dyDescent="0.25">
      <c r="A444" s="278"/>
      <c r="B444" s="287"/>
      <c r="C444" s="305"/>
      <c r="D444" s="287"/>
      <c r="E444" s="302"/>
      <c r="F444" s="287"/>
      <c r="G444" s="225"/>
      <c r="H444" s="197"/>
      <c r="I444" s="243"/>
      <c r="J444" s="182"/>
      <c r="K444" s="180"/>
      <c r="L444" s="180"/>
      <c r="M444" s="182"/>
      <c r="N444" s="190"/>
      <c r="O444" s="190"/>
      <c r="P444" s="193"/>
      <c r="Q444" s="180"/>
      <c r="R444" s="257"/>
      <c r="S444" s="30" t="s">
        <v>498</v>
      </c>
      <c r="T444" s="76"/>
      <c r="U444" s="77"/>
      <c r="V444" s="77"/>
      <c r="W444" s="77"/>
      <c r="X444" s="77"/>
      <c r="Y444" s="77"/>
      <c r="Z444" s="31" t="str">
        <f t="shared" si="31"/>
        <v/>
      </c>
      <c r="AA444" s="81">
        <f t="shared" si="32"/>
        <v>0</v>
      </c>
      <c r="AB444" s="81">
        <f t="shared" si="33"/>
        <v>0</v>
      </c>
      <c r="AC444" s="308"/>
      <c r="AD444" s="238"/>
      <c r="AE444" s="238"/>
      <c r="AF444" s="190"/>
      <c r="AG444" s="190"/>
      <c r="AH444" s="200"/>
      <c r="AI444" s="200"/>
      <c r="AJ444" s="187"/>
      <c r="AK444" s="187"/>
      <c r="AL444" s="187"/>
      <c r="AM444" s="252"/>
      <c r="AN444" s="252"/>
      <c r="AO444" s="252"/>
      <c r="AP444" s="252"/>
      <c r="AQ444" s="262"/>
      <c r="AR444" s="209"/>
    </row>
    <row r="445" spans="1:44" s="75" customFormat="1" ht="17.100000000000001" customHeight="1" x14ac:dyDescent="0.25">
      <c r="A445" s="278"/>
      <c r="B445" s="287"/>
      <c r="C445" s="305"/>
      <c r="D445" s="287"/>
      <c r="E445" s="302"/>
      <c r="F445" s="287"/>
      <c r="G445" s="225"/>
      <c r="H445" s="197"/>
      <c r="I445" s="243"/>
      <c r="J445" s="182"/>
      <c r="K445" s="180"/>
      <c r="L445" s="180"/>
      <c r="M445" s="182"/>
      <c r="N445" s="190"/>
      <c r="O445" s="190"/>
      <c r="P445" s="193"/>
      <c r="Q445" s="180"/>
      <c r="R445" s="257"/>
      <c r="S445" s="30" t="s">
        <v>499</v>
      </c>
      <c r="T445" s="76"/>
      <c r="U445" s="77"/>
      <c r="V445" s="77"/>
      <c r="W445" s="77"/>
      <c r="X445" s="77"/>
      <c r="Y445" s="77"/>
      <c r="Z445" s="31" t="str">
        <f t="shared" si="31"/>
        <v/>
      </c>
      <c r="AA445" s="81">
        <f t="shared" si="32"/>
        <v>0</v>
      </c>
      <c r="AB445" s="81">
        <f t="shared" si="33"/>
        <v>0</v>
      </c>
      <c r="AC445" s="308"/>
      <c r="AD445" s="238"/>
      <c r="AE445" s="238"/>
      <c r="AF445" s="190"/>
      <c r="AG445" s="190"/>
      <c r="AH445" s="200"/>
      <c r="AI445" s="200"/>
      <c r="AJ445" s="187"/>
      <c r="AK445" s="187"/>
      <c r="AL445" s="187"/>
      <c r="AM445" s="252"/>
      <c r="AN445" s="252"/>
      <c r="AO445" s="252"/>
      <c r="AP445" s="252"/>
      <c r="AQ445" s="262"/>
      <c r="AR445" s="209"/>
    </row>
    <row r="446" spans="1:44" s="75" customFormat="1" ht="17.100000000000001" customHeight="1" x14ac:dyDescent="0.25">
      <c r="A446" s="278"/>
      <c r="B446" s="287"/>
      <c r="C446" s="305"/>
      <c r="D446" s="287"/>
      <c r="E446" s="302"/>
      <c r="F446" s="287"/>
      <c r="G446" s="225"/>
      <c r="H446" s="197"/>
      <c r="I446" s="243"/>
      <c r="J446" s="182"/>
      <c r="K446" s="180"/>
      <c r="L446" s="180"/>
      <c r="M446" s="182"/>
      <c r="N446" s="190"/>
      <c r="O446" s="190"/>
      <c r="P446" s="193"/>
      <c r="Q446" s="180"/>
      <c r="R446" s="257"/>
      <c r="S446" s="30" t="s">
        <v>500</v>
      </c>
      <c r="T446" s="76"/>
      <c r="U446" s="77"/>
      <c r="V446" s="77"/>
      <c r="W446" s="77"/>
      <c r="X446" s="77"/>
      <c r="Y446" s="77"/>
      <c r="Z446" s="31" t="str">
        <f t="shared" si="31"/>
        <v/>
      </c>
      <c r="AA446" s="81">
        <f t="shared" si="32"/>
        <v>0</v>
      </c>
      <c r="AB446" s="81">
        <f t="shared" si="33"/>
        <v>0</v>
      </c>
      <c r="AC446" s="308"/>
      <c r="AD446" s="238"/>
      <c r="AE446" s="238"/>
      <c r="AF446" s="190"/>
      <c r="AG446" s="190"/>
      <c r="AH446" s="200"/>
      <c r="AI446" s="200"/>
      <c r="AJ446" s="187"/>
      <c r="AK446" s="187"/>
      <c r="AL446" s="187"/>
      <c r="AM446" s="252"/>
      <c r="AN446" s="252"/>
      <c r="AO446" s="252"/>
      <c r="AP446" s="252"/>
      <c r="AQ446" s="262"/>
      <c r="AR446" s="209"/>
    </row>
    <row r="447" spans="1:44" s="75" customFormat="1" ht="17.100000000000001" customHeight="1" x14ac:dyDescent="0.25">
      <c r="A447" s="278"/>
      <c r="B447" s="287"/>
      <c r="C447" s="305"/>
      <c r="D447" s="287"/>
      <c r="E447" s="302"/>
      <c r="F447" s="287"/>
      <c r="G447" s="225"/>
      <c r="H447" s="197"/>
      <c r="I447" s="243"/>
      <c r="J447" s="182"/>
      <c r="K447" s="180"/>
      <c r="L447" s="180"/>
      <c r="M447" s="182"/>
      <c r="N447" s="190"/>
      <c r="O447" s="190"/>
      <c r="P447" s="193"/>
      <c r="Q447" s="180"/>
      <c r="R447" s="257"/>
      <c r="S447" s="30" t="s">
        <v>501</v>
      </c>
      <c r="T447" s="76"/>
      <c r="U447" s="77"/>
      <c r="V447" s="77"/>
      <c r="W447" s="77"/>
      <c r="X447" s="77"/>
      <c r="Y447" s="77"/>
      <c r="Z447" s="31" t="str">
        <f t="shared" si="31"/>
        <v/>
      </c>
      <c r="AA447" s="81">
        <f t="shared" si="32"/>
        <v>0</v>
      </c>
      <c r="AB447" s="81">
        <f t="shared" si="33"/>
        <v>0</v>
      </c>
      <c r="AC447" s="308"/>
      <c r="AD447" s="238"/>
      <c r="AE447" s="238"/>
      <c r="AF447" s="190"/>
      <c r="AG447" s="190"/>
      <c r="AH447" s="200"/>
      <c r="AI447" s="200"/>
      <c r="AJ447" s="187"/>
      <c r="AK447" s="187"/>
      <c r="AL447" s="187"/>
      <c r="AM447" s="252"/>
      <c r="AN447" s="252"/>
      <c r="AO447" s="252"/>
      <c r="AP447" s="252"/>
      <c r="AQ447" s="262"/>
      <c r="AR447" s="209"/>
    </row>
    <row r="448" spans="1:44" s="75" customFormat="1" ht="17.100000000000001" customHeight="1" x14ac:dyDescent="0.25">
      <c r="A448" s="278"/>
      <c r="B448" s="287"/>
      <c r="C448" s="305"/>
      <c r="D448" s="287"/>
      <c r="E448" s="302"/>
      <c r="F448" s="287"/>
      <c r="G448" s="225"/>
      <c r="H448" s="197"/>
      <c r="I448" s="243">
        <v>17.5</v>
      </c>
      <c r="J448" s="182" t="s">
        <v>2259</v>
      </c>
      <c r="K448" s="180" t="s">
        <v>2253</v>
      </c>
      <c r="L448" s="180" t="s">
        <v>2254</v>
      </c>
      <c r="M448" s="182"/>
      <c r="N448" s="190"/>
      <c r="O448" s="190"/>
      <c r="P448" s="193"/>
      <c r="Q448" s="180" t="s">
        <v>49</v>
      </c>
      <c r="R448" s="256">
        <f>IF(Q448="SI",1,IF(Q448="NO",3,0))</f>
        <v>3</v>
      </c>
      <c r="S448" s="30" t="s">
        <v>502</v>
      </c>
      <c r="T448" s="76"/>
      <c r="U448" s="77"/>
      <c r="V448" s="77"/>
      <c r="W448" s="77"/>
      <c r="X448" s="77"/>
      <c r="Y448" s="77"/>
      <c r="Z448" s="31" t="str">
        <f t="shared" si="31"/>
        <v/>
      </c>
      <c r="AA448" s="81">
        <f t="shared" si="32"/>
        <v>0</v>
      </c>
      <c r="AB448" s="81">
        <f t="shared" si="33"/>
        <v>0</v>
      </c>
      <c r="AC448" s="308"/>
      <c r="AD448" s="238"/>
      <c r="AE448" s="238"/>
      <c r="AF448" s="190"/>
      <c r="AG448" s="190"/>
      <c r="AH448" s="200"/>
      <c r="AI448" s="200"/>
      <c r="AJ448" s="187"/>
      <c r="AK448" s="187"/>
      <c r="AL448" s="187"/>
      <c r="AM448" s="252"/>
      <c r="AN448" s="252"/>
      <c r="AO448" s="252"/>
      <c r="AP448" s="252"/>
      <c r="AQ448" s="262"/>
      <c r="AR448" s="255" t="s">
        <v>2270</v>
      </c>
    </row>
    <row r="449" spans="1:44" s="75" customFormat="1" ht="17.100000000000001" customHeight="1" x14ac:dyDescent="0.25">
      <c r="A449" s="278"/>
      <c r="B449" s="287"/>
      <c r="C449" s="305"/>
      <c r="D449" s="287"/>
      <c r="E449" s="302"/>
      <c r="F449" s="287"/>
      <c r="G449" s="225"/>
      <c r="H449" s="197"/>
      <c r="I449" s="243"/>
      <c r="J449" s="182"/>
      <c r="K449" s="180"/>
      <c r="L449" s="180"/>
      <c r="M449" s="182"/>
      <c r="N449" s="190"/>
      <c r="O449" s="190"/>
      <c r="P449" s="193"/>
      <c r="Q449" s="180"/>
      <c r="R449" s="257"/>
      <c r="S449" s="30" t="s">
        <v>503</v>
      </c>
      <c r="T449" s="76"/>
      <c r="U449" s="77"/>
      <c r="V449" s="77"/>
      <c r="W449" s="77"/>
      <c r="X449" s="77"/>
      <c r="Y449" s="77"/>
      <c r="Z449" s="31" t="str">
        <f t="shared" si="31"/>
        <v/>
      </c>
      <c r="AA449" s="81">
        <f t="shared" si="32"/>
        <v>0</v>
      </c>
      <c r="AB449" s="81">
        <f t="shared" si="33"/>
        <v>0</v>
      </c>
      <c r="AC449" s="308"/>
      <c r="AD449" s="238"/>
      <c r="AE449" s="238"/>
      <c r="AF449" s="190"/>
      <c r="AG449" s="190"/>
      <c r="AH449" s="200"/>
      <c r="AI449" s="200"/>
      <c r="AJ449" s="187"/>
      <c r="AK449" s="187"/>
      <c r="AL449" s="187"/>
      <c r="AM449" s="252"/>
      <c r="AN449" s="252"/>
      <c r="AO449" s="252"/>
      <c r="AP449" s="252"/>
      <c r="AQ449" s="262"/>
      <c r="AR449" s="209"/>
    </row>
    <row r="450" spans="1:44" s="75" customFormat="1" ht="17.100000000000001" customHeight="1" x14ac:dyDescent="0.25">
      <c r="A450" s="278"/>
      <c r="B450" s="287"/>
      <c r="C450" s="305"/>
      <c r="D450" s="287"/>
      <c r="E450" s="302"/>
      <c r="F450" s="287"/>
      <c r="G450" s="225"/>
      <c r="H450" s="197"/>
      <c r="I450" s="243"/>
      <c r="J450" s="182"/>
      <c r="K450" s="180"/>
      <c r="L450" s="180"/>
      <c r="M450" s="182"/>
      <c r="N450" s="190"/>
      <c r="O450" s="190"/>
      <c r="P450" s="193"/>
      <c r="Q450" s="180"/>
      <c r="R450" s="257"/>
      <c r="S450" s="30" t="s">
        <v>504</v>
      </c>
      <c r="T450" s="76"/>
      <c r="U450" s="77"/>
      <c r="V450" s="77"/>
      <c r="W450" s="77"/>
      <c r="X450" s="77"/>
      <c r="Y450" s="77"/>
      <c r="Z450" s="31" t="str">
        <f t="shared" si="31"/>
        <v/>
      </c>
      <c r="AA450" s="81">
        <f t="shared" si="32"/>
        <v>0</v>
      </c>
      <c r="AB450" s="81">
        <f t="shared" si="33"/>
        <v>0</v>
      </c>
      <c r="AC450" s="308"/>
      <c r="AD450" s="238"/>
      <c r="AE450" s="238"/>
      <c r="AF450" s="190"/>
      <c r="AG450" s="190"/>
      <c r="AH450" s="200"/>
      <c r="AI450" s="200"/>
      <c r="AJ450" s="187"/>
      <c r="AK450" s="187"/>
      <c r="AL450" s="187"/>
      <c r="AM450" s="252"/>
      <c r="AN450" s="252"/>
      <c r="AO450" s="252"/>
      <c r="AP450" s="252"/>
      <c r="AQ450" s="262"/>
      <c r="AR450" s="209"/>
    </row>
    <row r="451" spans="1:44" s="75" customFormat="1" ht="17.100000000000001" customHeight="1" x14ac:dyDescent="0.25">
      <c r="A451" s="278"/>
      <c r="B451" s="287"/>
      <c r="C451" s="305"/>
      <c r="D451" s="287"/>
      <c r="E451" s="302"/>
      <c r="F451" s="287"/>
      <c r="G451" s="225"/>
      <c r="H451" s="197"/>
      <c r="I451" s="243"/>
      <c r="J451" s="182"/>
      <c r="K451" s="180"/>
      <c r="L451" s="180"/>
      <c r="M451" s="182"/>
      <c r="N451" s="190"/>
      <c r="O451" s="190"/>
      <c r="P451" s="193"/>
      <c r="Q451" s="180"/>
      <c r="R451" s="257"/>
      <c r="S451" s="30" t="s">
        <v>505</v>
      </c>
      <c r="T451" s="76"/>
      <c r="U451" s="77"/>
      <c r="V451" s="77"/>
      <c r="W451" s="77"/>
      <c r="X451" s="77"/>
      <c r="Y451" s="77"/>
      <c r="Z451" s="31" t="str">
        <f t="shared" si="31"/>
        <v/>
      </c>
      <c r="AA451" s="81">
        <f t="shared" si="32"/>
        <v>0</v>
      </c>
      <c r="AB451" s="81">
        <f t="shared" si="33"/>
        <v>0</v>
      </c>
      <c r="AC451" s="308"/>
      <c r="AD451" s="238"/>
      <c r="AE451" s="238"/>
      <c r="AF451" s="190"/>
      <c r="AG451" s="190"/>
      <c r="AH451" s="200"/>
      <c r="AI451" s="200"/>
      <c r="AJ451" s="187"/>
      <c r="AK451" s="187"/>
      <c r="AL451" s="187"/>
      <c r="AM451" s="252"/>
      <c r="AN451" s="252"/>
      <c r="AO451" s="252"/>
      <c r="AP451" s="252"/>
      <c r="AQ451" s="262"/>
      <c r="AR451" s="209"/>
    </row>
    <row r="452" spans="1:44" s="75" customFormat="1" ht="17.100000000000001" customHeight="1" x14ac:dyDescent="0.25">
      <c r="A452" s="279"/>
      <c r="B452" s="288"/>
      <c r="C452" s="306"/>
      <c r="D452" s="288"/>
      <c r="E452" s="303"/>
      <c r="F452" s="288"/>
      <c r="G452" s="226"/>
      <c r="H452" s="198"/>
      <c r="I452" s="244"/>
      <c r="J452" s="228"/>
      <c r="K452" s="181"/>
      <c r="L452" s="181"/>
      <c r="M452" s="228"/>
      <c r="N452" s="191"/>
      <c r="O452" s="191"/>
      <c r="P452" s="194"/>
      <c r="Q452" s="181"/>
      <c r="R452" s="299"/>
      <c r="S452" s="32" t="s">
        <v>506</v>
      </c>
      <c r="T452" s="78"/>
      <c r="U452" s="79"/>
      <c r="V452" s="79"/>
      <c r="W452" s="79"/>
      <c r="X452" s="79"/>
      <c r="Y452" s="79"/>
      <c r="Z452" s="33" t="str">
        <f t="shared" si="31"/>
        <v/>
      </c>
      <c r="AA452" s="82">
        <f t="shared" si="32"/>
        <v>0</v>
      </c>
      <c r="AB452" s="82">
        <f t="shared" si="33"/>
        <v>0</v>
      </c>
      <c r="AC452" s="309"/>
      <c r="AD452" s="239"/>
      <c r="AE452" s="239"/>
      <c r="AF452" s="191"/>
      <c r="AG452" s="191"/>
      <c r="AH452" s="201"/>
      <c r="AI452" s="201"/>
      <c r="AJ452" s="188"/>
      <c r="AK452" s="188"/>
      <c r="AL452" s="188"/>
      <c r="AM452" s="253"/>
      <c r="AN452" s="253"/>
      <c r="AO452" s="253"/>
      <c r="AP452" s="253"/>
      <c r="AQ452" s="263"/>
      <c r="AR452" s="210"/>
    </row>
    <row r="453" spans="1:44" s="75" customFormat="1" ht="47.45" customHeight="1" x14ac:dyDescent="0.25">
      <c r="A453" s="289" t="str">
        <f>IF(E453&lt;&gt;"",'Información General'!$D$15&amp;"_"&amp;+$A$1+18,"")</f>
        <v>2025_18</v>
      </c>
      <c r="B453" s="274" t="s">
        <v>2383</v>
      </c>
      <c r="C453" s="271" t="s">
        <v>54</v>
      </c>
      <c r="D453" s="274" t="s">
        <v>2389</v>
      </c>
      <c r="E453" s="280" t="s">
        <v>2403</v>
      </c>
      <c r="F453" s="274" t="s">
        <v>60</v>
      </c>
      <c r="G453" s="283" t="s">
        <v>6</v>
      </c>
      <c r="H453" s="242" t="s">
        <v>2405</v>
      </c>
      <c r="I453" s="300">
        <v>18.100000000000001</v>
      </c>
      <c r="J453" s="242" t="s">
        <v>2390</v>
      </c>
      <c r="K453" s="196" t="s">
        <v>99</v>
      </c>
      <c r="L453" s="196" t="s">
        <v>106</v>
      </c>
      <c r="M453" s="242" t="s">
        <v>2384</v>
      </c>
      <c r="N453" s="183">
        <v>6</v>
      </c>
      <c r="O453" s="183">
        <v>6</v>
      </c>
      <c r="P453" s="234" t="str">
        <f>IF(AND(N453&lt;&gt;"",O453&lt;&gt;""),IF(AND(N453&gt;5,O453&gt;5),"I",IF(AND(N453&lt;=5,O453&gt;5),"II",IF(AND(N453&gt;5,O453&lt;=5),"IV",IF(AND(N453&lt;=5,O453&lt;=5),"III")))),"")</f>
        <v>I</v>
      </c>
      <c r="Q453" s="196" t="s">
        <v>11</v>
      </c>
      <c r="R453" s="297">
        <f>IF(Q453="SI",1,IF(Q453="NO",3,0))</f>
        <v>1</v>
      </c>
      <c r="S453" s="28" t="s">
        <v>507</v>
      </c>
      <c r="T453" s="73" t="s">
        <v>2385</v>
      </c>
      <c r="U453" s="74" t="s">
        <v>8</v>
      </c>
      <c r="V453" s="74" t="s">
        <v>11</v>
      </c>
      <c r="W453" s="74" t="s">
        <v>11</v>
      </c>
      <c r="X453" s="74" t="s">
        <v>11</v>
      </c>
      <c r="Y453" s="74" t="s">
        <v>11</v>
      </c>
      <c r="Z453" s="29" t="str">
        <f t="shared" si="31"/>
        <v>Suficiente</v>
      </c>
      <c r="AA453" s="80">
        <f>IF(Z453="Suficiente",1,0)</f>
        <v>1</v>
      </c>
      <c r="AB453" s="80">
        <f>IF(Z453="Deficiente",1,0)</f>
        <v>0</v>
      </c>
      <c r="AC453" s="337" t="str">
        <f>IF(SUM(R453:R477)&gt;=1,IF((SUM(R453:R477)/COUNTA(Q453:Q477))=1,IF(SUM(AA453:AA477)&gt;=1,IF(SUM(AA453:AA477)/(SUM(AA453:AA477)+SUM(AB453:AB477))=100%,"SI","NO"),"NO"),"NO"),"")</f>
        <v>NO</v>
      </c>
      <c r="AD453" s="237" t="str">
        <f>IF($N453=1,"b","")</f>
        <v/>
      </c>
      <c r="AE453" s="237" t="str">
        <f>IF($O453=1,"b","")</f>
        <v/>
      </c>
      <c r="AF453" s="183">
        <v>6</v>
      </c>
      <c r="AG453" s="183">
        <v>6</v>
      </c>
      <c r="AH453" s="199">
        <f>IF(OR($AD453="b",$AE453="b"),2,0)</f>
        <v>0</v>
      </c>
      <c r="AI453" s="199">
        <f>IF(AND($N453=1,$AF453=1,$O453=1,$AG453=1),1,0)</f>
        <v>0</v>
      </c>
      <c r="AJ453" s="215">
        <f>IF(AF453&lt;&gt;"",IF(AI453=1,1,IF(OR($AF453&gt;$N453,AND($AC453="SI",$AF453=$N453),AND($AC453="NO",$AF453&lt;&gt;$N453)),0,1)),0)</f>
        <v>1</v>
      </c>
      <c r="AK453" s="215">
        <f>IF(AG453&lt;&gt;"",IF(AI453=1,1,IF(OR(AG453&gt;O453,AND(AC453="SI",AG453=O453),AND(AC453="NO",AG453&lt;&gt;O453)),0,1)),0)</f>
        <v>1</v>
      </c>
      <c r="AL453" s="215">
        <f>IF(AC453&lt;&gt;"",(+AI453+AJ453+AK453),0)</f>
        <v>2</v>
      </c>
      <c r="AM453" s="333" t="str">
        <f>IF($AL453&gt;=2,IF(AND($AF453="",$AG453=""),"",IF(AND($AF453&gt;5,$AG453&gt;5),"I","")),"")</f>
        <v>I</v>
      </c>
      <c r="AN453" s="333" t="str">
        <f>IF($AL453&gt;=2,IF(AND($AF453="",$AG453=""),"",IF(AND($AF453&lt;6,$AG453&gt;5),"II","")),"")</f>
        <v/>
      </c>
      <c r="AO453" s="333" t="str">
        <f>IF($AL453&gt;=2,IF(AND($AF453="",$AG453=""),"",IF(AND($AF453&lt;6,$AG453&lt;6),"III","")),"")</f>
        <v/>
      </c>
      <c r="AP453" s="333" t="str">
        <f>IF($AL453&gt;=2,IF(AND($AF453="",$AG453=""),"",IF(AND($AF453&gt;5,$AG453&lt;6),"IV","")),"")</f>
        <v/>
      </c>
      <c r="AQ453" s="264" t="s">
        <v>591</v>
      </c>
      <c r="AR453" s="267" t="s">
        <v>2411</v>
      </c>
    </row>
    <row r="454" spans="1:44" s="75" customFormat="1" ht="66" customHeight="1" x14ac:dyDescent="0.25">
      <c r="A454" s="290"/>
      <c r="B454" s="275"/>
      <c r="C454" s="272"/>
      <c r="D454" s="275"/>
      <c r="E454" s="281"/>
      <c r="F454" s="275"/>
      <c r="G454" s="284"/>
      <c r="H454" s="197"/>
      <c r="I454" s="295"/>
      <c r="J454" s="197"/>
      <c r="K454" s="195"/>
      <c r="L454" s="195"/>
      <c r="M454" s="197"/>
      <c r="N454" s="184"/>
      <c r="O454" s="184"/>
      <c r="P454" s="235"/>
      <c r="Q454" s="195"/>
      <c r="R454" s="257"/>
      <c r="S454" s="30" t="s">
        <v>508</v>
      </c>
      <c r="T454" s="76" t="s">
        <v>2386</v>
      </c>
      <c r="U454" s="77" t="s">
        <v>8</v>
      </c>
      <c r="V454" s="77" t="s">
        <v>49</v>
      </c>
      <c r="W454" s="77" t="s">
        <v>49</v>
      </c>
      <c r="X454" s="77" t="s">
        <v>11</v>
      </c>
      <c r="Y454" s="77" t="s">
        <v>11</v>
      </c>
      <c r="Z454" s="31" t="str">
        <f t="shared" si="31"/>
        <v>Deficiente</v>
      </c>
      <c r="AA454" s="81">
        <f t="shared" si="32"/>
        <v>0</v>
      </c>
      <c r="AB454" s="81">
        <f t="shared" ref="AB454:AB477" si="34">IF(Z454="Deficiente",1,0)</f>
        <v>1</v>
      </c>
      <c r="AC454" s="338"/>
      <c r="AD454" s="238"/>
      <c r="AE454" s="238"/>
      <c r="AF454" s="184"/>
      <c r="AG454" s="184"/>
      <c r="AH454" s="200"/>
      <c r="AI454" s="200"/>
      <c r="AJ454" s="216"/>
      <c r="AK454" s="216"/>
      <c r="AL454" s="216"/>
      <c r="AM454" s="252"/>
      <c r="AN454" s="252"/>
      <c r="AO454" s="252"/>
      <c r="AP454" s="252"/>
      <c r="AQ454" s="265"/>
      <c r="AR454" s="209"/>
    </row>
    <row r="455" spans="1:44" s="75" customFormat="1" ht="42.6" customHeight="1" x14ac:dyDescent="0.25">
      <c r="A455" s="290"/>
      <c r="B455" s="275"/>
      <c r="C455" s="272"/>
      <c r="D455" s="275"/>
      <c r="E455" s="281"/>
      <c r="F455" s="275"/>
      <c r="G455" s="284"/>
      <c r="H455" s="197"/>
      <c r="I455" s="295"/>
      <c r="J455" s="197"/>
      <c r="K455" s="195"/>
      <c r="L455" s="195"/>
      <c r="M455" s="197"/>
      <c r="N455" s="184"/>
      <c r="O455" s="184"/>
      <c r="P455" s="235"/>
      <c r="Q455" s="195"/>
      <c r="R455" s="257"/>
      <c r="S455" s="30" t="s">
        <v>509</v>
      </c>
      <c r="T455" s="76" t="s">
        <v>2387</v>
      </c>
      <c r="U455" s="77" t="s">
        <v>8</v>
      </c>
      <c r="V455" s="77" t="s">
        <v>11</v>
      </c>
      <c r="W455" s="77" t="s">
        <v>49</v>
      </c>
      <c r="X455" s="77" t="s">
        <v>11</v>
      </c>
      <c r="Y455" s="77" t="s">
        <v>11</v>
      </c>
      <c r="Z455" s="31" t="str">
        <f t="shared" si="31"/>
        <v>Deficiente</v>
      </c>
      <c r="AA455" s="81">
        <f t="shared" si="32"/>
        <v>0</v>
      </c>
      <c r="AB455" s="81">
        <f t="shared" si="34"/>
        <v>1</v>
      </c>
      <c r="AC455" s="338"/>
      <c r="AD455" s="238"/>
      <c r="AE455" s="238"/>
      <c r="AF455" s="184"/>
      <c r="AG455" s="184"/>
      <c r="AH455" s="200"/>
      <c r="AI455" s="200"/>
      <c r="AJ455" s="216"/>
      <c r="AK455" s="216"/>
      <c r="AL455" s="216"/>
      <c r="AM455" s="252"/>
      <c r="AN455" s="252"/>
      <c r="AO455" s="252"/>
      <c r="AP455" s="252"/>
      <c r="AQ455" s="265"/>
      <c r="AR455" s="209"/>
    </row>
    <row r="456" spans="1:44" s="75" customFormat="1" ht="31.9" customHeight="1" x14ac:dyDescent="0.25">
      <c r="A456" s="290"/>
      <c r="B456" s="275"/>
      <c r="C456" s="272"/>
      <c r="D456" s="275"/>
      <c r="E456" s="281"/>
      <c r="F456" s="275"/>
      <c r="G456" s="284"/>
      <c r="H456" s="197"/>
      <c r="I456" s="295"/>
      <c r="J456" s="197"/>
      <c r="K456" s="195"/>
      <c r="L456" s="195"/>
      <c r="M456" s="197"/>
      <c r="N456" s="184"/>
      <c r="O456" s="184"/>
      <c r="P456" s="235"/>
      <c r="Q456" s="195"/>
      <c r="R456" s="257"/>
      <c r="S456" s="30" t="s">
        <v>510</v>
      </c>
      <c r="T456" s="76" t="s">
        <v>2402</v>
      </c>
      <c r="U456" s="77" t="s">
        <v>8</v>
      </c>
      <c r="V456" s="77" t="s">
        <v>49</v>
      </c>
      <c r="W456" s="77" t="s">
        <v>49</v>
      </c>
      <c r="X456" s="77" t="s">
        <v>49</v>
      </c>
      <c r="Y456" s="77" t="s">
        <v>49</v>
      </c>
      <c r="Z456" s="31" t="str">
        <f t="shared" si="31"/>
        <v>Deficiente</v>
      </c>
      <c r="AA456" s="81">
        <f t="shared" si="32"/>
        <v>0</v>
      </c>
      <c r="AB456" s="81">
        <f t="shared" si="34"/>
        <v>1</v>
      </c>
      <c r="AC456" s="338"/>
      <c r="AD456" s="238"/>
      <c r="AE456" s="238"/>
      <c r="AF456" s="184"/>
      <c r="AG456" s="184"/>
      <c r="AH456" s="200"/>
      <c r="AI456" s="200"/>
      <c r="AJ456" s="216"/>
      <c r="AK456" s="216"/>
      <c r="AL456" s="216"/>
      <c r="AM456" s="252"/>
      <c r="AN456" s="252"/>
      <c r="AO456" s="252"/>
      <c r="AP456" s="252"/>
      <c r="AQ456" s="265"/>
      <c r="AR456" s="209"/>
    </row>
    <row r="457" spans="1:44" s="75" customFormat="1" ht="33" customHeight="1" x14ac:dyDescent="0.25">
      <c r="A457" s="290"/>
      <c r="B457" s="275"/>
      <c r="C457" s="272"/>
      <c r="D457" s="275"/>
      <c r="E457" s="281"/>
      <c r="F457" s="275"/>
      <c r="G457" s="284"/>
      <c r="H457" s="197"/>
      <c r="I457" s="295"/>
      <c r="J457" s="197"/>
      <c r="K457" s="195"/>
      <c r="L457" s="195"/>
      <c r="M457" s="197"/>
      <c r="N457" s="184"/>
      <c r="O457" s="184"/>
      <c r="P457" s="235"/>
      <c r="Q457" s="195"/>
      <c r="R457" s="257"/>
      <c r="S457" s="30" t="s">
        <v>511</v>
      </c>
      <c r="T457" s="76"/>
      <c r="U457" s="77"/>
      <c r="V457" s="77"/>
      <c r="W457" s="77"/>
      <c r="X457" s="77"/>
      <c r="Y457" s="77"/>
      <c r="Z457" s="31" t="str">
        <f t="shared" si="31"/>
        <v/>
      </c>
      <c r="AA457" s="81">
        <f t="shared" si="32"/>
        <v>0</v>
      </c>
      <c r="AB457" s="81">
        <f t="shared" si="34"/>
        <v>0</v>
      </c>
      <c r="AC457" s="338"/>
      <c r="AD457" s="238"/>
      <c r="AE457" s="238"/>
      <c r="AF457" s="184"/>
      <c r="AG457" s="184"/>
      <c r="AH457" s="200"/>
      <c r="AI457" s="200"/>
      <c r="AJ457" s="216"/>
      <c r="AK457" s="216"/>
      <c r="AL457" s="216"/>
      <c r="AM457" s="252"/>
      <c r="AN457" s="252"/>
      <c r="AO457" s="252"/>
      <c r="AP457" s="252"/>
      <c r="AQ457" s="265"/>
      <c r="AR457" s="209"/>
    </row>
    <row r="458" spans="1:44" s="75" customFormat="1" ht="17.100000000000001" customHeight="1" x14ac:dyDescent="0.25">
      <c r="A458" s="290"/>
      <c r="B458" s="275"/>
      <c r="C458" s="272"/>
      <c r="D458" s="275"/>
      <c r="E458" s="281"/>
      <c r="F458" s="275"/>
      <c r="G458" s="284"/>
      <c r="H458" s="197"/>
      <c r="I458" s="295">
        <v>18.2</v>
      </c>
      <c r="J458" s="242" t="s">
        <v>2388</v>
      </c>
      <c r="K458" s="195" t="s">
        <v>99</v>
      </c>
      <c r="L458" s="195" t="s">
        <v>106</v>
      </c>
      <c r="M458" s="197"/>
      <c r="N458" s="184"/>
      <c r="O458" s="184"/>
      <c r="P458" s="235"/>
      <c r="Q458" s="195" t="s">
        <v>11</v>
      </c>
      <c r="R458" s="298">
        <f>IF(Q458="SI",1,IF(Q458="NO",3,0))</f>
        <v>1</v>
      </c>
      <c r="S458" s="30" t="s">
        <v>512</v>
      </c>
      <c r="T458" s="76"/>
      <c r="U458" s="77"/>
      <c r="V458" s="77"/>
      <c r="W458" s="77"/>
      <c r="X458" s="77"/>
      <c r="Y458" s="77"/>
      <c r="Z458" s="31" t="str">
        <f t="shared" si="31"/>
        <v/>
      </c>
      <c r="AA458" s="81">
        <f t="shared" si="32"/>
        <v>0</v>
      </c>
      <c r="AB458" s="81">
        <f t="shared" si="34"/>
        <v>0</v>
      </c>
      <c r="AC458" s="338"/>
      <c r="AD458" s="238"/>
      <c r="AE458" s="238"/>
      <c r="AF458" s="184"/>
      <c r="AG458" s="184"/>
      <c r="AH458" s="200"/>
      <c r="AI458" s="200"/>
      <c r="AJ458" s="216"/>
      <c r="AK458" s="216"/>
      <c r="AL458" s="216"/>
      <c r="AM458" s="252"/>
      <c r="AN458" s="252"/>
      <c r="AO458" s="252"/>
      <c r="AP458" s="252"/>
      <c r="AQ458" s="265"/>
      <c r="AR458" s="208" t="s">
        <v>2409</v>
      </c>
    </row>
    <row r="459" spans="1:44" s="75" customFormat="1" ht="17.100000000000001" customHeight="1" x14ac:dyDescent="0.25">
      <c r="A459" s="290"/>
      <c r="B459" s="275"/>
      <c r="C459" s="272"/>
      <c r="D459" s="275"/>
      <c r="E459" s="281"/>
      <c r="F459" s="275"/>
      <c r="G459" s="284"/>
      <c r="H459" s="197"/>
      <c r="I459" s="295"/>
      <c r="J459" s="197"/>
      <c r="K459" s="195"/>
      <c r="L459" s="195"/>
      <c r="M459" s="197"/>
      <c r="N459" s="184"/>
      <c r="O459" s="184"/>
      <c r="P459" s="235"/>
      <c r="Q459" s="195"/>
      <c r="R459" s="257"/>
      <c r="S459" s="30" t="s">
        <v>513</v>
      </c>
      <c r="T459" s="76"/>
      <c r="U459" s="77"/>
      <c r="V459" s="77"/>
      <c r="W459" s="77"/>
      <c r="X459" s="77"/>
      <c r="Y459" s="77"/>
      <c r="Z459" s="31" t="str">
        <f t="shared" si="31"/>
        <v/>
      </c>
      <c r="AA459" s="81">
        <f t="shared" si="32"/>
        <v>0</v>
      </c>
      <c r="AB459" s="81">
        <f t="shared" si="34"/>
        <v>0</v>
      </c>
      <c r="AC459" s="338"/>
      <c r="AD459" s="238"/>
      <c r="AE459" s="238"/>
      <c r="AF459" s="184"/>
      <c r="AG459" s="184"/>
      <c r="AH459" s="200"/>
      <c r="AI459" s="200"/>
      <c r="AJ459" s="216"/>
      <c r="AK459" s="216"/>
      <c r="AL459" s="216"/>
      <c r="AM459" s="252"/>
      <c r="AN459" s="252"/>
      <c r="AO459" s="252"/>
      <c r="AP459" s="252"/>
      <c r="AQ459" s="265"/>
      <c r="AR459" s="209"/>
    </row>
    <row r="460" spans="1:44" s="75" customFormat="1" ht="17.100000000000001" customHeight="1" x14ac:dyDescent="0.25">
      <c r="A460" s="290"/>
      <c r="B460" s="275"/>
      <c r="C460" s="272"/>
      <c r="D460" s="275"/>
      <c r="E460" s="281"/>
      <c r="F460" s="275"/>
      <c r="G460" s="284"/>
      <c r="H460" s="197"/>
      <c r="I460" s="295"/>
      <c r="J460" s="197"/>
      <c r="K460" s="195"/>
      <c r="L460" s="195"/>
      <c r="M460" s="197"/>
      <c r="N460" s="184"/>
      <c r="O460" s="184"/>
      <c r="P460" s="235"/>
      <c r="Q460" s="195"/>
      <c r="R460" s="257"/>
      <c r="S460" s="30" t="s">
        <v>514</v>
      </c>
      <c r="T460" s="76"/>
      <c r="U460" s="77"/>
      <c r="V460" s="77"/>
      <c r="W460" s="77"/>
      <c r="X460" s="77"/>
      <c r="Y460" s="77"/>
      <c r="Z460" s="31" t="str">
        <f t="shared" si="31"/>
        <v/>
      </c>
      <c r="AA460" s="81">
        <f t="shared" si="32"/>
        <v>0</v>
      </c>
      <c r="AB460" s="81">
        <f t="shared" si="34"/>
        <v>0</v>
      </c>
      <c r="AC460" s="338"/>
      <c r="AD460" s="238"/>
      <c r="AE460" s="238"/>
      <c r="AF460" s="184"/>
      <c r="AG460" s="184"/>
      <c r="AH460" s="200"/>
      <c r="AI460" s="200"/>
      <c r="AJ460" s="216"/>
      <c r="AK460" s="216"/>
      <c r="AL460" s="216"/>
      <c r="AM460" s="252"/>
      <c r="AN460" s="252"/>
      <c r="AO460" s="252"/>
      <c r="AP460" s="252"/>
      <c r="AQ460" s="265"/>
      <c r="AR460" s="209"/>
    </row>
    <row r="461" spans="1:44" s="75" customFormat="1" ht="17.100000000000001" customHeight="1" x14ac:dyDescent="0.25">
      <c r="A461" s="290"/>
      <c r="B461" s="275"/>
      <c r="C461" s="272"/>
      <c r="D461" s="275"/>
      <c r="E461" s="281"/>
      <c r="F461" s="275"/>
      <c r="G461" s="284"/>
      <c r="H461" s="197"/>
      <c r="I461" s="295"/>
      <c r="J461" s="197"/>
      <c r="K461" s="195"/>
      <c r="L461" s="195"/>
      <c r="M461" s="197"/>
      <c r="N461" s="184"/>
      <c r="O461" s="184"/>
      <c r="P461" s="235"/>
      <c r="Q461" s="195"/>
      <c r="R461" s="257"/>
      <c r="S461" s="30" t="s">
        <v>515</v>
      </c>
      <c r="T461" s="76"/>
      <c r="U461" s="77"/>
      <c r="V461" s="77"/>
      <c r="W461" s="77"/>
      <c r="X461" s="77"/>
      <c r="Y461" s="77"/>
      <c r="Z461" s="31" t="str">
        <f t="shared" si="31"/>
        <v/>
      </c>
      <c r="AA461" s="81">
        <f t="shared" si="32"/>
        <v>0</v>
      </c>
      <c r="AB461" s="81">
        <f t="shared" si="34"/>
        <v>0</v>
      </c>
      <c r="AC461" s="338"/>
      <c r="AD461" s="238"/>
      <c r="AE461" s="238"/>
      <c r="AF461" s="184"/>
      <c r="AG461" s="184"/>
      <c r="AH461" s="200"/>
      <c r="AI461" s="200"/>
      <c r="AJ461" s="216"/>
      <c r="AK461" s="216"/>
      <c r="AL461" s="216"/>
      <c r="AM461" s="252"/>
      <c r="AN461" s="252"/>
      <c r="AO461" s="252"/>
      <c r="AP461" s="252"/>
      <c r="AQ461" s="265"/>
      <c r="AR461" s="209"/>
    </row>
    <row r="462" spans="1:44" s="75" customFormat="1" ht="17.100000000000001" customHeight="1" x14ac:dyDescent="0.25">
      <c r="A462" s="290"/>
      <c r="B462" s="275"/>
      <c r="C462" s="272"/>
      <c r="D462" s="275"/>
      <c r="E462" s="281"/>
      <c r="F462" s="275"/>
      <c r="G462" s="284"/>
      <c r="H462" s="197"/>
      <c r="I462" s="295"/>
      <c r="J462" s="197"/>
      <c r="K462" s="195"/>
      <c r="L462" s="195"/>
      <c r="M462" s="197"/>
      <c r="N462" s="184"/>
      <c r="O462" s="184"/>
      <c r="P462" s="235"/>
      <c r="Q462" s="195"/>
      <c r="R462" s="257"/>
      <c r="S462" s="30" t="s">
        <v>516</v>
      </c>
      <c r="T462" s="76"/>
      <c r="U462" s="77"/>
      <c r="V462" s="77"/>
      <c r="W462" s="77"/>
      <c r="X462" s="77"/>
      <c r="Y462" s="77"/>
      <c r="Z462" s="31" t="str">
        <f t="shared" si="31"/>
        <v/>
      </c>
      <c r="AA462" s="81">
        <f t="shared" si="32"/>
        <v>0</v>
      </c>
      <c r="AB462" s="81">
        <f t="shared" si="34"/>
        <v>0</v>
      </c>
      <c r="AC462" s="338"/>
      <c r="AD462" s="238"/>
      <c r="AE462" s="238"/>
      <c r="AF462" s="184"/>
      <c r="AG462" s="184"/>
      <c r="AH462" s="200"/>
      <c r="AI462" s="200"/>
      <c r="AJ462" s="216"/>
      <c r="AK462" s="216"/>
      <c r="AL462" s="216"/>
      <c r="AM462" s="252"/>
      <c r="AN462" s="252"/>
      <c r="AO462" s="252"/>
      <c r="AP462" s="252"/>
      <c r="AQ462" s="265"/>
      <c r="AR462" s="209"/>
    </row>
    <row r="463" spans="1:44" s="75" customFormat="1" ht="17.100000000000001" customHeight="1" x14ac:dyDescent="0.25">
      <c r="A463" s="290"/>
      <c r="B463" s="275"/>
      <c r="C463" s="272"/>
      <c r="D463" s="275"/>
      <c r="E463" s="281"/>
      <c r="F463" s="275"/>
      <c r="G463" s="284"/>
      <c r="H463" s="197"/>
      <c r="I463" s="295">
        <v>18.3</v>
      </c>
      <c r="J463" s="197" t="s">
        <v>2391</v>
      </c>
      <c r="K463" s="195" t="s">
        <v>99</v>
      </c>
      <c r="L463" s="195" t="s">
        <v>106</v>
      </c>
      <c r="M463" s="197"/>
      <c r="N463" s="184"/>
      <c r="O463" s="184"/>
      <c r="P463" s="235"/>
      <c r="Q463" s="195" t="s">
        <v>11</v>
      </c>
      <c r="R463" s="298">
        <f>IF(Q463="SI",1,IF(Q463="NO",3,0))</f>
        <v>1</v>
      </c>
      <c r="S463" s="30" t="s">
        <v>517</v>
      </c>
      <c r="T463" s="76"/>
      <c r="U463" s="77"/>
      <c r="V463" s="77"/>
      <c r="W463" s="77"/>
      <c r="X463" s="77"/>
      <c r="Y463" s="77"/>
      <c r="Z463" s="31" t="str">
        <f t="shared" si="31"/>
        <v/>
      </c>
      <c r="AA463" s="81">
        <f t="shared" si="32"/>
        <v>0</v>
      </c>
      <c r="AB463" s="81">
        <f t="shared" si="34"/>
        <v>0</v>
      </c>
      <c r="AC463" s="338"/>
      <c r="AD463" s="238"/>
      <c r="AE463" s="238"/>
      <c r="AF463" s="184"/>
      <c r="AG463" s="184"/>
      <c r="AH463" s="200"/>
      <c r="AI463" s="200"/>
      <c r="AJ463" s="216"/>
      <c r="AK463" s="216"/>
      <c r="AL463" s="216"/>
      <c r="AM463" s="252"/>
      <c r="AN463" s="252"/>
      <c r="AO463" s="252"/>
      <c r="AP463" s="252"/>
      <c r="AQ463" s="265"/>
      <c r="AR463" s="208" t="s">
        <v>2410</v>
      </c>
    </row>
    <row r="464" spans="1:44" s="75" customFormat="1" ht="17.100000000000001" customHeight="1" x14ac:dyDescent="0.25">
      <c r="A464" s="290"/>
      <c r="B464" s="275"/>
      <c r="C464" s="272"/>
      <c r="D464" s="275"/>
      <c r="E464" s="281"/>
      <c r="F464" s="275"/>
      <c r="G464" s="284"/>
      <c r="H464" s="197"/>
      <c r="I464" s="295"/>
      <c r="J464" s="197"/>
      <c r="K464" s="195"/>
      <c r="L464" s="195"/>
      <c r="M464" s="197"/>
      <c r="N464" s="184"/>
      <c r="O464" s="184"/>
      <c r="P464" s="235"/>
      <c r="Q464" s="195"/>
      <c r="R464" s="257"/>
      <c r="S464" s="30" t="s">
        <v>518</v>
      </c>
      <c r="T464" s="76"/>
      <c r="U464" s="77"/>
      <c r="V464" s="77"/>
      <c r="W464" s="77"/>
      <c r="X464" s="77"/>
      <c r="Y464" s="77"/>
      <c r="Z464" s="31" t="str">
        <f t="shared" si="31"/>
        <v/>
      </c>
      <c r="AA464" s="81">
        <f t="shared" si="32"/>
        <v>0</v>
      </c>
      <c r="AB464" s="81">
        <f t="shared" si="34"/>
        <v>0</v>
      </c>
      <c r="AC464" s="338"/>
      <c r="AD464" s="238"/>
      <c r="AE464" s="238"/>
      <c r="AF464" s="184"/>
      <c r="AG464" s="184"/>
      <c r="AH464" s="200"/>
      <c r="AI464" s="200"/>
      <c r="AJ464" s="216"/>
      <c r="AK464" s="216"/>
      <c r="AL464" s="216"/>
      <c r="AM464" s="252"/>
      <c r="AN464" s="252"/>
      <c r="AO464" s="252"/>
      <c r="AP464" s="252"/>
      <c r="AQ464" s="265"/>
      <c r="AR464" s="209"/>
    </row>
    <row r="465" spans="1:44" s="75" customFormat="1" ht="17.100000000000001" customHeight="1" x14ac:dyDescent="0.25">
      <c r="A465" s="290"/>
      <c r="B465" s="275"/>
      <c r="C465" s="272"/>
      <c r="D465" s="275"/>
      <c r="E465" s="281"/>
      <c r="F465" s="275"/>
      <c r="G465" s="284"/>
      <c r="H465" s="197"/>
      <c r="I465" s="295"/>
      <c r="J465" s="197"/>
      <c r="K465" s="195"/>
      <c r="L465" s="195"/>
      <c r="M465" s="197"/>
      <c r="N465" s="184"/>
      <c r="O465" s="184"/>
      <c r="P465" s="235"/>
      <c r="Q465" s="195"/>
      <c r="R465" s="257"/>
      <c r="S465" s="30" t="s">
        <v>519</v>
      </c>
      <c r="T465" s="76"/>
      <c r="U465" s="77"/>
      <c r="V465" s="77"/>
      <c r="W465" s="77"/>
      <c r="X465" s="77"/>
      <c r="Y465" s="77"/>
      <c r="Z465" s="31" t="str">
        <f t="shared" si="31"/>
        <v/>
      </c>
      <c r="AA465" s="81">
        <f t="shared" si="32"/>
        <v>0</v>
      </c>
      <c r="AB465" s="81">
        <f t="shared" si="34"/>
        <v>0</v>
      </c>
      <c r="AC465" s="338"/>
      <c r="AD465" s="238"/>
      <c r="AE465" s="238"/>
      <c r="AF465" s="184"/>
      <c r="AG465" s="184"/>
      <c r="AH465" s="200"/>
      <c r="AI465" s="200"/>
      <c r="AJ465" s="216"/>
      <c r="AK465" s="216"/>
      <c r="AL465" s="216"/>
      <c r="AM465" s="252"/>
      <c r="AN465" s="252"/>
      <c r="AO465" s="252"/>
      <c r="AP465" s="252"/>
      <c r="AQ465" s="265"/>
      <c r="AR465" s="209"/>
    </row>
    <row r="466" spans="1:44" s="75" customFormat="1" ht="17.100000000000001" customHeight="1" x14ac:dyDescent="0.25">
      <c r="A466" s="290"/>
      <c r="B466" s="275"/>
      <c r="C466" s="272"/>
      <c r="D466" s="275"/>
      <c r="E466" s="281"/>
      <c r="F466" s="275"/>
      <c r="G466" s="284"/>
      <c r="H466" s="197"/>
      <c r="I466" s="295"/>
      <c r="J466" s="197"/>
      <c r="K466" s="195"/>
      <c r="L466" s="195"/>
      <c r="M466" s="197"/>
      <c r="N466" s="184"/>
      <c r="O466" s="184"/>
      <c r="P466" s="235"/>
      <c r="Q466" s="195"/>
      <c r="R466" s="257"/>
      <c r="S466" s="30" t="s">
        <v>520</v>
      </c>
      <c r="T466" s="76"/>
      <c r="U466" s="77"/>
      <c r="V466" s="77"/>
      <c r="W466" s="77"/>
      <c r="X466" s="77"/>
      <c r="Y466" s="77"/>
      <c r="Z466" s="31" t="str">
        <f t="shared" si="31"/>
        <v/>
      </c>
      <c r="AA466" s="81">
        <f t="shared" si="32"/>
        <v>0</v>
      </c>
      <c r="AB466" s="81">
        <f t="shared" si="34"/>
        <v>0</v>
      </c>
      <c r="AC466" s="338"/>
      <c r="AD466" s="238"/>
      <c r="AE466" s="238"/>
      <c r="AF466" s="184"/>
      <c r="AG466" s="184"/>
      <c r="AH466" s="200"/>
      <c r="AI466" s="200"/>
      <c r="AJ466" s="216"/>
      <c r="AK466" s="216"/>
      <c r="AL466" s="216"/>
      <c r="AM466" s="252"/>
      <c r="AN466" s="252"/>
      <c r="AO466" s="252"/>
      <c r="AP466" s="252"/>
      <c r="AQ466" s="265"/>
      <c r="AR466" s="209"/>
    </row>
    <row r="467" spans="1:44" s="75" customFormat="1" ht="17.100000000000001" customHeight="1" x14ac:dyDescent="0.25">
      <c r="A467" s="290"/>
      <c r="B467" s="275"/>
      <c r="C467" s="272"/>
      <c r="D467" s="275"/>
      <c r="E467" s="281"/>
      <c r="F467" s="275"/>
      <c r="G467" s="284"/>
      <c r="H467" s="197"/>
      <c r="I467" s="295"/>
      <c r="J467" s="197"/>
      <c r="K467" s="195"/>
      <c r="L467" s="195"/>
      <c r="M467" s="197"/>
      <c r="N467" s="184"/>
      <c r="O467" s="184"/>
      <c r="P467" s="235"/>
      <c r="Q467" s="195"/>
      <c r="R467" s="257"/>
      <c r="S467" s="30" t="s">
        <v>521</v>
      </c>
      <c r="T467" s="76"/>
      <c r="U467" s="77"/>
      <c r="V467" s="77"/>
      <c r="W467" s="77"/>
      <c r="X467" s="77"/>
      <c r="Y467" s="77"/>
      <c r="Z467" s="31" t="str">
        <f t="shared" si="31"/>
        <v/>
      </c>
      <c r="AA467" s="81">
        <f t="shared" si="32"/>
        <v>0</v>
      </c>
      <c r="AB467" s="81">
        <f t="shared" si="34"/>
        <v>0</v>
      </c>
      <c r="AC467" s="338"/>
      <c r="AD467" s="238"/>
      <c r="AE467" s="238"/>
      <c r="AF467" s="184"/>
      <c r="AG467" s="184"/>
      <c r="AH467" s="200"/>
      <c r="AI467" s="200"/>
      <c r="AJ467" s="216"/>
      <c r="AK467" s="216"/>
      <c r="AL467" s="216"/>
      <c r="AM467" s="252"/>
      <c r="AN467" s="252"/>
      <c r="AO467" s="252"/>
      <c r="AP467" s="252"/>
      <c r="AQ467" s="265"/>
      <c r="AR467" s="209"/>
    </row>
    <row r="468" spans="1:44" s="75" customFormat="1" ht="17.100000000000001" customHeight="1" x14ac:dyDescent="0.25">
      <c r="A468" s="290"/>
      <c r="B468" s="275"/>
      <c r="C468" s="272"/>
      <c r="D468" s="275"/>
      <c r="E468" s="281"/>
      <c r="F468" s="275"/>
      <c r="G468" s="284"/>
      <c r="H468" s="197"/>
      <c r="I468" s="295">
        <v>18.399999999999999</v>
      </c>
      <c r="J468" s="334" t="s">
        <v>2401</v>
      </c>
      <c r="K468" s="195" t="s">
        <v>102</v>
      </c>
      <c r="L468" s="195" t="s">
        <v>106</v>
      </c>
      <c r="M468" s="197"/>
      <c r="N468" s="184"/>
      <c r="O468" s="184"/>
      <c r="P468" s="235"/>
      <c r="Q468" s="195" t="s">
        <v>49</v>
      </c>
      <c r="R468" s="298">
        <f>IF(Q468="SI",1,IF(Q468="NO",3,0))</f>
        <v>3</v>
      </c>
      <c r="S468" s="30" t="s">
        <v>522</v>
      </c>
      <c r="T468" s="76"/>
      <c r="U468" s="77"/>
      <c r="V468" s="77"/>
      <c r="W468" s="77"/>
      <c r="X468" s="77"/>
      <c r="Y468" s="77"/>
      <c r="Z468" s="31" t="str">
        <f t="shared" si="31"/>
        <v/>
      </c>
      <c r="AA468" s="81">
        <f t="shared" si="32"/>
        <v>0</v>
      </c>
      <c r="AB468" s="81">
        <f t="shared" si="34"/>
        <v>0</v>
      </c>
      <c r="AC468" s="338"/>
      <c r="AD468" s="238"/>
      <c r="AE468" s="238"/>
      <c r="AF468" s="184"/>
      <c r="AG468" s="184"/>
      <c r="AH468" s="200"/>
      <c r="AI468" s="200"/>
      <c r="AJ468" s="216"/>
      <c r="AK468" s="216"/>
      <c r="AL468" s="216"/>
      <c r="AM468" s="252"/>
      <c r="AN468" s="252"/>
      <c r="AO468" s="252"/>
      <c r="AP468" s="252"/>
      <c r="AQ468" s="265"/>
      <c r="AR468" s="208"/>
    </row>
    <row r="469" spans="1:44" s="75" customFormat="1" ht="17.100000000000001" customHeight="1" x14ac:dyDescent="0.25">
      <c r="A469" s="290"/>
      <c r="B469" s="275"/>
      <c r="C469" s="272"/>
      <c r="D469" s="275"/>
      <c r="E469" s="281"/>
      <c r="F469" s="275"/>
      <c r="G469" s="284"/>
      <c r="H469" s="197"/>
      <c r="I469" s="295"/>
      <c r="J469" s="312"/>
      <c r="K469" s="195"/>
      <c r="L469" s="195"/>
      <c r="M469" s="197"/>
      <c r="N469" s="184"/>
      <c r="O469" s="184"/>
      <c r="P469" s="235"/>
      <c r="Q469" s="195"/>
      <c r="R469" s="257"/>
      <c r="S469" s="30" t="s">
        <v>523</v>
      </c>
      <c r="T469" s="76"/>
      <c r="U469" s="77"/>
      <c r="V469" s="77"/>
      <c r="W469" s="77"/>
      <c r="X469" s="77"/>
      <c r="Y469" s="77"/>
      <c r="Z469" s="31" t="str">
        <f t="shared" si="31"/>
        <v/>
      </c>
      <c r="AA469" s="81">
        <f t="shared" si="32"/>
        <v>0</v>
      </c>
      <c r="AB469" s="81">
        <f t="shared" si="34"/>
        <v>0</v>
      </c>
      <c r="AC469" s="338"/>
      <c r="AD469" s="238"/>
      <c r="AE469" s="238"/>
      <c r="AF469" s="184"/>
      <c r="AG469" s="184"/>
      <c r="AH469" s="200"/>
      <c r="AI469" s="200"/>
      <c r="AJ469" s="216"/>
      <c r="AK469" s="216"/>
      <c r="AL469" s="216"/>
      <c r="AM469" s="252"/>
      <c r="AN469" s="252"/>
      <c r="AO469" s="252"/>
      <c r="AP469" s="252"/>
      <c r="AQ469" s="265"/>
      <c r="AR469" s="209"/>
    </row>
    <row r="470" spans="1:44" s="75" customFormat="1" ht="17.100000000000001" customHeight="1" x14ac:dyDescent="0.25">
      <c r="A470" s="290"/>
      <c r="B470" s="275"/>
      <c r="C470" s="272"/>
      <c r="D470" s="275"/>
      <c r="E470" s="281"/>
      <c r="F470" s="275"/>
      <c r="G470" s="284"/>
      <c r="H470" s="197"/>
      <c r="I470" s="295"/>
      <c r="J470" s="312"/>
      <c r="K470" s="195"/>
      <c r="L470" s="195"/>
      <c r="M470" s="197"/>
      <c r="N470" s="184"/>
      <c r="O470" s="184"/>
      <c r="P470" s="235"/>
      <c r="Q470" s="195"/>
      <c r="R470" s="257"/>
      <c r="S470" s="30" t="s">
        <v>524</v>
      </c>
      <c r="T470" s="76"/>
      <c r="U470" s="77"/>
      <c r="V470" s="77"/>
      <c r="W470" s="77"/>
      <c r="X470" s="77"/>
      <c r="Y470" s="77"/>
      <c r="Z470" s="31" t="str">
        <f t="shared" si="31"/>
        <v/>
      </c>
      <c r="AA470" s="81">
        <f t="shared" si="32"/>
        <v>0</v>
      </c>
      <c r="AB470" s="81">
        <f t="shared" si="34"/>
        <v>0</v>
      </c>
      <c r="AC470" s="338"/>
      <c r="AD470" s="238"/>
      <c r="AE470" s="238"/>
      <c r="AF470" s="184"/>
      <c r="AG470" s="184"/>
      <c r="AH470" s="200"/>
      <c r="AI470" s="200"/>
      <c r="AJ470" s="216"/>
      <c r="AK470" s="216"/>
      <c r="AL470" s="216"/>
      <c r="AM470" s="252"/>
      <c r="AN470" s="252"/>
      <c r="AO470" s="252"/>
      <c r="AP470" s="252"/>
      <c r="AQ470" s="265"/>
      <c r="AR470" s="209"/>
    </row>
    <row r="471" spans="1:44" s="75" customFormat="1" ht="17.100000000000001" customHeight="1" x14ac:dyDescent="0.25">
      <c r="A471" s="290"/>
      <c r="B471" s="275"/>
      <c r="C471" s="272"/>
      <c r="D471" s="275"/>
      <c r="E471" s="281"/>
      <c r="F471" s="275"/>
      <c r="G471" s="284"/>
      <c r="H471" s="197"/>
      <c r="I471" s="295"/>
      <c r="J471" s="312"/>
      <c r="K471" s="195"/>
      <c r="L471" s="195"/>
      <c r="M471" s="197"/>
      <c r="N471" s="184"/>
      <c r="O471" s="184"/>
      <c r="P471" s="235"/>
      <c r="Q471" s="195"/>
      <c r="R471" s="257"/>
      <c r="S471" s="30" t="s">
        <v>525</v>
      </c>
      <c r="T471" s="76"/>
      <c r="U471" s="77"/>
      <c r="V471" s="77"/>
      <c r="W471" s="77"/>
      <c r="X471" s="77"/>
      <c r="Y471" s="77"/>
      <c r="Z471" s="31" t="str">
        <f t="shared" si="31"/>
        <v/>
      </c>
      <c r="AA471" s="81">
        <f t="shared" si="32"/>
        <v>0</v>
      </c>
      <c r="AB471" s="81">
        <f t="shared" si="34"/>
        <v>0</v>
      </c>
      <c r="AC471" s="338"/>
      <c r="AD471" s="238"/>
      <c r="AE471" s="238"/>
      <c r="AF471" s="184"/>
      <c r="AG471" s="184"/>
      <c r="AH471" s="200"/>
      <c r="AI471" s="200"/>
      <c r="AJ471" s="216"/>
      <c r="AK471" s="216"/>
      <c r="AL471" s="216"/>
      <c r="AM471" s="252"/>
      <c r="AN471" s="252"/>
      <c r="AO471" s="252"/>
      <c r="AP471" s="252"/>
      <c r="AQ471" s="265"/>
      <c r="AR471" s="209"/>
    </row>
    <row r="472" spans="1:44" s="75" customFormat="1" ht="17.100000000000001" customHeight="1" x14ac:dyDescent="0.25">
      <c r="A472" s="290"/>
      <c r="B472" s="275"/>
      <c r="C472" s="272"/>
      <c r="D472" s="275"/>
      <c r="E472" s="281"/>
      <c r="F472" s="275"/>
      <c r="G472" s="284"/>
      <c r="H472" s="197"/>
      <c r="I472" s="295"/>
      <c r="J472" s="329"/>
      <c r="K472" s="195"/>
      <c r="L472" s="195"/>
      <c r="M472" s="197"/>
      <c r="N472" s="184"/>
      <c r="O472" s="184"/>
      <c r="P472" s="235"/>
      <c r="Q472" s="195"/>
      <c r="R472" s="257"/>
      <c r="S472" s="30" t="s">
        <v>526</v>
      </c>
      <c r="T472" s="76"/>
      <c r="U472" s="77"/>
      <c r="V472" s="77"/>
      <c r="W472" s="77"/>
      <c r="X472" s="77"/>
      <c r="Y472" s="77"/>
      <c r="Z472" s="31" t="str">
        <f t="shared" si="31"/>
        <v/>
      </c>
      <c r="AA472" s="81">
        <f t="shared" si="32"/>
        <v>0</v>
      </c>
      <c r="AB472" s="81">
        <f t="shared" si="34"/>
        <v>0</v>
      </c>
      <c r="AC472" s="338"/>
      <c r="AD472" s="238"/>
      <c r="AE472" s="238"/>
      <c r="AF472" s="184"/>
      <c r="AG472" s="184"/>
      <c r="AH472" s="200"/>
      <c r="AI472" s="200"/>
      <c r="AJ472" s="216"/>
      <c r="AK472" s="216"/>
      <c r="AL472" s="216"/>
      <c r="AM472" s="252"/>
      <c r="AN472" s="252"/>
      <c r="AO472" s="252"/>
      <c r="AP472" s="252"/>
      <c r="AQ472" s="265"/>
      <c r="AR472" s="209"/>
    </row>
    <row r="473" spans="1:44" s="75" customFormat="1" ht="17.100000000000001" customHeight="1" x14ac:dyDescent="0.25">
      <c r="A473" s="290"/>
      <c r="B473" s="275"/>
      <c r="C473" s="272"/>
      <c r="D473" s="275"/>
      <c r="E473" s="281"/>
      <c r="F473" s="275"/>
      <c r="G473" s="284"/>
      <c r="H473" s="197"/>
      <c r="I473" s="295">
        <v>18.5</v>
      </c>
      <c r="J473" s="197"/>
      <c r="K473" s="195"/>
      <c r="L473" s="195"/>
      <c r="M473" s="197"/>
      <c r="N473" s="184"/>
      <c r="O473" s="184"/>
      <c r="P473" s="235"/>
      <c r="Q473" s="195"/>
      <c r="R473" s="298">
        <f>IF(Q473="SI",1,IF(Q473="NO",3,0))</f>
        <v>0</v>
      </c>
      <c r="S473" s="30" t="s">
        <v>527</v>
      </c>
      <c r="T473" s="76"/>
      <c r="U473" s="77"/>
      <c r="V473" s="77"/>
      <c r="W473" s="77"/>
      <c r="X473" s="77"/>
      <c r="Y473" s="77"/>
      <c r="Z473" s="31" t="str">
        <f t="shared" si="31"/>
        <v/>
      </c>
      <c r="AA473" s="81">
        <f t="shared" si="32"/>
        <v>0</v>
      </c>
      <c r="AB473" s="81">
        <f t="shared" si="34"/>
        <v>0</v>
      </c>
      <c r="AC473" s="338"/>
      <c r="AD473" s="238"/>
      <c r="AE473" s="238"/>
      <c r="AF473" s="184"/>
      <c r="AG473" s="184"/>
      <c r="AH473" s="200"/>
      <c r="AI473" s="200"/>
      <c r="AJ473" s="216"/>
      <c r="AK473" s="216"/>
      <c r="AL473" s="216"/>
      <c r="AM473" s="252"/>
      <c r="AN473" s="252"/>
      <c r="AO473" s="252"/>
      <c r="AP473" s="252"/>
      <c r="AQ473" s="265"/>
      <c r="AR473" s="208"/>
    </row>
    <row r="474" spans="1:44" s="75" customFormat="1" ht="17.100000000000001" customHeight="1" x14ac:dyDescent="0.25">
      <c r="A474" s="290"/>
      <c r="B474" s="275"/>
      <c r="C474" s="272"/>
      <c r="D474" s="275"/>
      <c r="E474" s="281"/>
      <c r="F474" s="275"/>
      <c r="G474" s="284"/>
      <c r="H474" s="197"/>
      <c r="I474" s="295"/>
      <c r="J474" s="197"/>
      <c r="K474" s="195"/>
      <c r="L474" s="195"/>
      <c r="M474" s="197"/>
      <c r="N474" s="184"/>
      <c r="O474" s="184"/>
      <c r="P474" s="235"/>
      <c r="Q474" s="195"/>
      <c r="R474" s="257"/>
      <c r="S474" s="30" t="s">
        <v>528</v>
      </c>
      <c r="T474" s="76"/>
      <c r="U474" s="77"/>
      <c r="V474" s="77"/>
      <c r="W474" s="77"/>
      <c r="X474" s="77"/>
      <c r="Y474" s="77"/>
      <c r="Z474" s="31" t="str">
        <f t="shared" si="31"/>
        <v/>
      </c>
      <c r="AA474" s="81">
        <f t="shared" si="32"/>
        <v>0</v>
      </c>
      <c r="AB474" s="81">
        <f t="shared" si="34"/>
        <v>0</v>
      </c>
      <c r="AC474" s="338"/>
      <c r="AD474" s="238"/>
      <c r="AE474" s="238"/>
      <c r="AF474" s="184"/>
      <c r="AG474" s="184"/>
      <c r="AH474" s="200"/>
      <c r="AI474" s="200"/>
      <c r="AJ474" s="216"/>
      <c r="AK474" s="216"/>
      <c r="AL474" s="216"/>
      <c r="AM474" s="252"/>
      <c r="AN474" s="252"/>
      <c r="AO474" s="252"/>
      <c r="AP474" s="252"/>
      <c r="AQ474" s="265"/>
      <c r="AR474" s="209"/>
    </row>
    <row r="475" spans="1:44" s="75" customFormat="1" ht="17.100000000000001" customHeight="1" x14ac:dyDescent="0.25">
      <c r="A475" s="290"/>
      <c r="B475" s="275"/>
      <c r="C475" s="272"/>
      <c r="D475" s="275"/>
      <c r="E475" s="281"/>
      <c r="F475" s="275"/>
      <c r="G475" s="284"/>
      <c r="H475" s="197"/>
      <c r="I475" s="295"/>
      <c r="J475" s="197"/>
      <c r="K475" s="195"/>
      <c r="L475" s="195"/>
      <c r="M475" s="197"/>
      <c r="N475" s="184"/>
      <c r="O475" s="184"/>
      <c r="P475" s="235"/>
      <c r="Q475" s="195"/>
      <c r="R475" s="257"/>
      <c r="S475" s="30" t="s">
        <v>529</v>
      </c>
      <c r="T475" s="76"/>
      <c r="U475" s="77"/>
      <c r="V475" s="77"/>
      <c r="W475" s="77"/>
      <c r="X475" s="77"/>
      <c r="Y475" s="77"/>
      <c r="Z475" s="31" t="str">
        <f t="shared" si="31"/>
        <v/>
      </c>
      <c r="AA475" s="81">
        <f t="shared" si="32"/>
        <v>0</v>
      </c>
      <c r="AB475" s="81">
        <f t="shared" si="34"/>
        <v>0</v>
      </c>
      <c r="AC475" s="338"/>
      <c r="AD475" s="238"/>
      <c r="AE475" s="238"/>
      <c r="AF475" s="184"/>
      <c r="AG475" s="184"/>
      <c r="AH475" s="200"/>
      <c r="AI475" s="200"/>
      <c r="AJ475" s="216"/>
      <c r="AK475" s="216"/>
      <c r="AL475" s="216"/>
      <c r="AM475" s="252"/>
      <c r="AN475" s="252"/>
      <c r="AO475" s="252"/>
      <c r="AP475" s="252"/>
      <c r="AQ475" s="265"/>
      <c r="AR475" s="209"/>
    </row>
    <row r="476" spans="1:44" s="75" customFormat="1" ht="17.100000000000001" customHeight="1" x14ac:dyDescent="0.25">
      <c r="A476" s="290"/>
      <c r="B476" s="275"/>
      <c r="C476" s="272"/>
      <c r="D476" s="275"/>
      <c r="E476" s="281"/>
      <c r="F476" s="275"/>
      <c r="G476" s="284"/>
      <c r="H476" s="197"/>
      <c r="I476" s="295"/>
      <c r="J476" s="197"/>
      <c r="K476" s="195"/>
      <c r="L476" s="195"/>
      <c r="M476" s="197"/>
      <c r="N476" s="184"/>
      <c r="O476" s="184"/>
      <c r="P476" s="235"/>
      <c r="Q476" s="195"/>
      <c r="R476" s="257"/>
      <c r="S476" s="30" t="s">
        <v>530</v>
      </c>
      <c r="T476" s="76"/>
      <c r="U476" s="77"/>
      <c r="V476" s="77"/>
      <c r="W476" s="77"/>
      <c r="X476" s="77"/>
      <c r="Y476" s="77"/>
      <c r="Z476" s="31" t="str">
        <f t="shared" si="31"/>
        <v/>
      </c>
      <c r="AA476" s="81">
        <f t="shared" si="32"/>
        <v>0</v>
      </c>
      <c r="AB476" s="81">
        <f t="shared" si="34"/>
        <v>0</v>
      </c>
      <c r="AC476" s="338"/>
      <c r="AD476" s="238"/>
      <c r="AE476" s="238"/>
      <c r="AF476" s="184"/>
      <c r="AG476" s="184"/>
      <c r="AH476" s="200"/>
      <c r="AI476" s="200"/>
      <c r="AJ476" s="216"/>
      <c r="AK476" s="216"/>
      <c r="AL476" s="216"/>
      <c r="AM476" s="252"/>
      <c r="AN476" s="252"/>
      <c r="AO476" s="252"/>
      <c r="AP476" s="252"/>
      <c r="AQ476" s="265"/>
      <c r="AR476" s="209"/>
    </row>
    <row r="477" spans="1:44" s="75" customFormat="1" ht="17.100000000000001" customHeight="1" x14ac:dyDescent="0.25">
      <c r="A477" s="291"/>
      <c r="B477" s="276"/>
      <c r="C477" s="273"/>
      <c r="D477" s="276"/>
      <c r="E477" s="282"/>
      <c r="F477" s="276"/>
      <c r="G477" s="285"/>
      <c r="H477" s="198"/>
      <c r="I477" s="296"/>
      <c r="J477" s="198"/>
      <c r="K477" s="233"/>
      <c r="L477" s="233"/>
      <c r="M477" s="198"/>
      <c r="N477" s="185"/>
      <c r="O477" s="185"/>
      <c r="P477" s="236"/>
      <c r="Q477" s="233"/>
      <c r="R477" s="299"/>
      <c r="S477" s="32" t="s">
        <v>531</v>
      </c>
      <c r="T477" s="78"/>
      <c r="U477" s="79"/>
      <c r="V477" s="79"/>
      <c r="W477" s="79"/>
      <c r="X477" s="79"/>
      <c r="Y477" s="79"/>
      <c r="Z477" s="33" t="str">
        <f t="shared" ref="Z477:Z537" si="35">IF($T477&lt;&gt;"",IF(AND(V477="SI",W477="SI",X477="SI",Y477="SI"),"Suficiente",IF(OR(V477="NO",W477="NO",X477="NO",Y477="NO"),"Deficiente",IF(OR(V477="",W477="",X477="",Y477=""),"Falta Valorar el Control",""))),"")</f>
        <v/>
      </c>
      <c r="AA477" s="82">
        <f t="shared" si="32"/>
        <v>0</v>
      </c>
      <c r="AB477" s="82">
        <f t="shared" si="34"/>
        <v>0</v>
      </c>
      <c r="AC477" s="339"/>
      <c r="AD477" s="239"/>
      <c r="AE477" s="239"/>
      <c r="AF477" s="185"/>
      <c r="AG477" s="185"/>
      <c r="AH477" s="201"/>
      <c r="AI477" s="201"/>
      <c r="AJ477" s="217"/>
      <c r="AK477" s="217"/>
      <c r="AL477" s="217"/>
      <c r="AM477" s="253"/>
      <c r="AN477" s="253"/>
      <c r="AO477" s="253"/>
      <c r="AP477" s="253"/>
      <c r="AQ477" s="266"/>
      <c r="AR477" s="210"/>
    </row>
    <row r="478" spans="1:44" s="75" customFormat="1" ht="49.15" customHeight="1" x14ac:dyDescent="0.25">
      <c r="A478" s="277" t="str">
        <f>IF(E478&lt;&gt;"",'Información General'!$D$15&amp;"_"&amp;+$A$1+19,"")</f>
        <v>2025_19</v>
      </c>
      <c r="B478" s="286" t="s">
        <v>2383</v>
      </c>
      <c r="C478" s="304" t="s">
        <v>54</v>
      </c>
      <c r="D478" s="286" t="s">
        <v>2392</v>
      </c>
      <c r="E478" s="218" t="s">
        <v>2404</v>
      </c>
      <c r="F478" s="286" t="s">
        <v>60</v>
      </c>
      <c r="G478" s="224" t="s">
        <v>6</v>
      </c>
      <c r="H478" s="242" t="s">
        <v>2405</v>
      </c>
      <c r="I478" s="245">
        <v>19.100000000000001</v>
      </c>
      <c r="J478" s="227" t="s">
        <v>2393</v>
      </c>
      <c r="K478" s="232" t="s">
        <v>99</v>
      </c>
      <c r="L478" s="232" t="s">
        <v>106</v>
      </c>
      <c r="M478" s="227" t="s">
        <v>2406</v>
      </c>
      <c r="N478" s="189">
        <v>6</v>
      </c>
      <c r="O478" s="189">
        <v>6</v>
      </c>
      <c r="P478" s="192" t="str">
        <f>IF(AND(N478&lt;&gt;"",O478&lt;&gt;""),IF(AND(N478&gt;5,O478&gt;5),"I",IF(AND(N478&lt;=5,O478&gt;5),"II",IF(AND(N478&gt;5,O478&lt;=5),"IV",IF(AND(N478&lt;=5,O478&lt;=5),"III")))),"")</f>
        <v>I</v>
      </c>
      <c r="Q478" s="232" t="s">
        <v>11</v>
      </c>
      <c r="R478" s="310">
        <f>IF(Q478="SI",1,IF(Q478="NO",3,0))</f>
        <v>1</v>
      </c>
      <c r="S478" s="28" t="s">
        <v>532</v>
      </c>
      <c r="T478" s="73" t="s">
        <v>2396</v>
      </c>
      <c r="U478" s="74" t="s">
        <v>8</v>
      </c>
      <c r="V478" s="74" t="s">
        <v>11</v>
      </c>
      <c r="W478" s="74" t="s">
        <v>11</v>
      </c>
      <c r="X478" s="74" t="s">
        <v>11</v>
      </c>
      <c r="Y478" s="74" t="s">
        <v>11</v>
      </c>
      <c r="Z478" s="29" t="str">
        <f t="shared" si="35"/>
        <v>Suficiente</v>
      </c>
      <c r="AA478" s="80">
        <f>IF(Z478="Suficiente",1,0)</f>
        <v>1</v>
      </c>
      <c r="AB478" s="80">
        <f>IF(Z478="Deficiente",1,0)</f>
        <v>0</v>
      </c>
      <c r="AC478" s="307" t="e">
        <f>IF(SUM(R478:R502)&gt;=1,IF((SUM(R478:R502)/COUNTA(Q478:Q502))=1,IF(SUM(AA478:AA502)&gt;=1,IF(SUM(AA478:AA502)/(SUM(AA478:AA502)+SUM(AB478:AB502))=100%,"SI","NO"),"NO"),"NO"),"")</f>
        <v>#REF!</v>
      </c>
      <c r="AD478" s="241" t="str">
        <f>IF($N478=1,"b","")</f>
        <v/>
      </c>
      <c r="AE478" s="241" t="str">
        <f>IF($O478=1,"b","")</f>
        <v/>
      </c>
      <c r="AF478" s="189">
        <v>6</v>
      </c>
      <c r="AG478" s="189">
        <v>6</v>
      </c>
      <c r="AH478" s="202">
        <f>IF(OR($AD478="b",$AE478="b"),2,0)</f>
        <v>0</v>
      </c>
      <c r="AI478" s="202">
        <f>IF(AND($N478=1,$AF478=1,$O478=1,$AG478=1),1,0)</f>
        <v>0</v>
      </c>
      <c r="AJ478" s="186" t="e">
        <f>IF(AF478&lt;&gt;"",IF(AI478=1,1,IF(OR($AF478&gt;$N478,AND($AC478="SI",$AF478=$N478),AND($AC478="NO",$AF478&lt;&gt;$N478)),0,1)),0)</f>
        <v>#REF!</v>
      </c>
      <c r="AK478" s="186" t="e">
        <f>IF(AG478&lt;&gt;"",IF(AI478=1,1,IF(OR(AG478&gt;O478,AND(AC478="SI",AG478=O478),AND(AC478="NO",AG478&lt;&gt;O478)),0,1)),0)</f>
        <v>#REF!</v>
      </c>
      <c r="AL478" s="186" t="e">
        <f>IF(AC478&lt;&gt;"",(+AI478+AJ478+AK478),0)</f>
        <v>#REF!</v>
      </c>
      <c r="AM478" s="251" t="e">
        <f>IF($AL478&gt;=2,IF(AND($AF478="",$AG478=""),"",IF(AND($AF478&gt;5,$AG478&gt;5),"I","")),"")</f>
        <v>#REF!</v>
      </c>
      <c r="AN478" s="251" t="e">
        <f>IF($AL478&gt;=2,IF(AND($AF478="",$AG478=""),"",IF(AND($AF478&lt;6,$AG478&gt;5),"II","")),"")</f>
        <v>#REF!</v>
      </c>
      <c r="AO478" s="251" t="e">
        <f>IF($AL478&gt;=2,IF(AND($AF478="",$AG478=""),"",IF(AND($AF478&lt;6,$AG478&lt;6),"III","")),"")</f>
        <v>#REF!</v>
      </c>
      <c r="AP478" s="251" t="e">
        <f>IF($AL478&gt;=2,IF(AND($AF478="",$AG478=""),"",IF(AND($AF478&gt;5,$AG478&lt;6),"IV","")),"")</f>
        <v>#REF!</v>
      </c>
      <c r="AQ478" s="261" t="s">
        <v>591</v>
      </c>
      <c r="AR478" s="254" t="s">
        <v>2400</v>
      </c>
    </row>
    <row r="479" spans="1:44" s="75" customFormat="1" ht="45" customHeight="1" x14ac:dyDescent="0.25">
      <c r="A479" s="278"/>
      <c r="B479" s="287"/>
      <c r="C479" s="305"/>
      <c r="D479" s="287"/>
      <c r="E479" s="219"/>
      <c r="F479" s="287"/>
      <c r="G479" s="225"/>
      <c r="H479" s="197"/>
      <c r="I479" s="243"/>
      <c r="J479" s="182"/>
      <c r="K479" s="180"/>
      <c r="L479" s="180"/>
      <c r="M479" s="182"/>
      <c r="N479" s="190"/>
      <c r="O479" s="190"/>
      <c r="P479" s="193"/>
      <c r="Q479" s="180"/>
      <c r="R479" s="257"/>
      <c r="S479" s="30" t="s">
        <v>533</v>
      </c>
      <c r="T479" s="76" t="s">
        <v>2397</v>
      </c>
      <c r="U479" s="77" t="s">
        <v>8</v>
      </c>
      <c r="V479" s="77" t="s">
        <v>49</v>
      </c>
      <c r="W479" s="77" t="s">
        <v>49</v>
      </c>
      <c r="X479" s="77" t="s">
        <v>11</v>
      </c>
      <c r="Y479" s="77" t="s">
        <v>11</v>
      </c>
      <c r="Z479" s="31" t="str">
        <f t="shared" si="35"/>
        <v>Deficiente</v>
      </c>
      <c r="AA479" s="81">
        <f t="shared" si="32"/>
        <v>0</v>
      </c>
      <c r="AB479" s="81">
        <f t="shared" ref="AB479:AB502" si="36">IF(Z479="Deficiente",1,0)</f>
        <v>1</v>
      </c>
      <c r="AC479" s="308"/>
      <c r="AD479" s="238"/>
      <c r="AE479" s="238"/>
      <c r="AF479" s="190"/>
      <c r="AG479" s="190"/>
      <c r="AH479" s="200"/>
      <c r="AI479" s="200"/>
      <c r="AJ479" s="187"/>
      <c r="AK479" s="187"/>
      <c r="AL479" s="187"/>
      <c r="AM479" s="252"/>
      <c r="AN479" s="252"/>
      <c r="AO479" s="252"/>
      <c r="AP479" s="252"/>
      <c r="AQ479" s="262"/>
      <c r="AR479" s="209"/>
    </row>
    <row r="480" spans="1:44" s="75" customFormat="1" ht="49.15" customHeight="1" x14ac:dyDescent="0.25">
      <c r="A480" s="278"/>
      <c r="B480" s="287"/>
      <c r="C480" s="305"/>
      <c r="D480" s="287"/>
      <c r="E480" s="219"/>
      <c r="F480" s="287"/>
      <c r="G480" s="225"/>
      <c r="H480" s="197"/>
      <c r="I480" s="243"/>
      <c r="J480" s="182"/>
      <c r="K480" s="180"/>
      <c r="L480" s="180"/>
      <c r="M480" s="182"/>
      <c r="N480" s="190"/>
      <c r="O480" s="190"/>
      <c r="P480" s="193"/>
      <c r="Q480" s="180"/>
      <c r="R480" s="257"/>
      <c r="S480" s="30" t="s">
        <v>534</v>
      </c>
      <c r="T480" s="76" t="s">
        <v>2398</v>
      </c>
      <c r="U480" s="77" t="s">
        <v>8</v>
      </c>
      <c r="V480" s="77" t="s">
        <v>11</v>
      </c>
      <c r="W480" s="77" t="s">
        <v>49</v>
      </c>
      <c r="X480" s="77" t="s">
        <v>11</v>
      </c>
      <c r="Y480" s="77" t="s">
        <v>11</v>
      </c>
      <c r="Z480" s="31" t="str">
        <f t="shared" si="35"/>
        <v>Deficiente</v>
      </c>
      <c r="AA480" s="81">
        <f t="shared" si="32"/>
        <v>0</v>
      </c>
      <c r="AB480" s="81">
        <f t="shared" si="36"/>
        <v>1</v>
      </c>
      <c r="AC480" s="308"/>
      <c r="AD480" s="238"/>
      <c r="AE480" s="238"/>
      <c r="AF480" s="190"/>
      <c r="AG480" s="190"/>
      <c r="AH480" s="200"/>
      <c r="AI480" s="200"/>
      <c r="AJ480" s="187"/>
      <c r="AK480" s="187"/>
      <c r="AL480" s="187"/>
      <c r="AM480" s="252"/>
      <c r="AN480" s="252"/>
      <c r="AO480" s="252"/>
      <c r="AP480" s="252"/>
      <c r="AQ480" s="262"/>
      <c r="AR480" s="209"/>
    </row>
    <row r="481" spans="1:44" s="75" customFormat="1" ht="49.15" customHeight="1" x14ac:dyDescent="0.25">
      <c r="A481" s="278"/>
      <c r="B481" s="287"/>
      <c r="C481" s="305"/>
      <c r="D481" s="287"/>
      <c r="E481" s="219"/>
      <c r="F481" s="287"/>
      <c r="G481" s="225"/>
      <c r="H481" s="197"/>
      <c r="I481" s="243"/>
      <c r="J481" s="182"/>
      <c r="K481" s="180"/>
      <c r="L481" s="180"/>
      <c r="M481" s="182"/>
      <c r="N481" s="190"/>
      <c r="O481" s="190"/>
      <c r="P481" s="193"/>
      <c r="Q481" s="180"/>
      <c r="R481" s="257"/>
      <c r="S481" s="30" t="s">
        <v>535</v>
      </c>
      <c r="T481" s="76" t="s">
        <v>2399</v>
      </c>
      <c r="U481" s="77" t="s">
        <v>8</v>
      </c>
      <c r="V481" s="77" t="s">
        <v>49</v>
      </c>
      <c r="W481" s="77" t="s">
        <v>49</v>
      </c>
      <c r="X481" s="77" t="s">
        <v>11</v>
      </c>
      <c r="Y481" s="77" t="s">
        <v>11</v>
      </c>
      <c r="Z481" s="31" t="str">
        <f t="shared" si="35"/>
        <v>Deficiente</v>
      </c>
      <c r="AA481" s="81">
        <f t="shared" si="32"/>
        <v>0</v>
      </c>
      <c r="AB481" s="81">
        <f t="shared" si="36"/>
        <v>1</v>
      </c>
      <c r="AC481" s="308"/>
      <c r="AD481" s="238"/>
      <c r="AE481" s="238"/>
      <c r="AF481" s="190"/>
      <c r="AG481" s="190"/>
      <c r="AH481" s="200"/>
      <c r="AI481" s="200"/>
      <c r="AJ481" s="187"/>
      <c r="AK481" s="187"/>
      <c r="AL481" s="187"/>
      <c r="AM481" s="252"/>
      <c r="AN481" s="252"/>
      <c r="AO481" s="252"/>
      <c r="AP481" s="252"/>
      <c r="AQ481" s="262"/>
      <c r="AR481" s="209"/>
    </row>
    <row r="482" spans="1:44" s="75" customFormat="1" ht="17.100000000000001" customHeight="1" x14ac:dyDescent="0.25">
      <c r="A482" s="278"/>
      <c r="B482" s="287"/>
      <c r="C482" s="305"/>
      <c r="D482" s="287"/>
      <c r="E482" s="219"/>
      <c r="F482" s="287"/>
      <c r="G482" s="225"/>
      <c r="H482" s="197"/>
      <c r="I482" s="243"/>
      <c r="J482" s="182"/>
      <c r="K482" s="180"/>
      <c r="L482" s="180"/>
      <c r="M482" s="182"/>
      <c r="N482" s="190"/>
      <c r="O482" s="190"/>
      <c r="P482" s="193"/>
      <c r="Q482" s="180"/>
      <c r="R482" s="257"/>
      <c r="S482" s="30" t="s">
        <v>536</v>
      </c>
      <c r="T482" s="76"/>
      <c r="U482" s="77"/>
      <c r="V482" s="77"/>
      <c r="W482" s="77"/>
      <c r="X482" s="77"/>
      <c r="Y482" s="77"/>
      <c r="Z482" s="31" t="str">
        <f t="shared" si="35"/>
        <v/>
      </c>
      <c r="AA482" s="81">
        <f t="shared" si="32"/>
        <v>0</v>
      </c>
      <c r="AB482" s="81">
        <f t="shared" si="36"/>
        <v>0</v>
      </c>
      <c r="AC482" s="308"/>
      <c r="AD482" s="238"/>
      <c r="AE482" s="238"/>
      <c r="AF482" s="190"/>
      <c r="AG482" s="190"/>
      <c r="AH482" s="200"/>
      <c r="AI482" s="200"/>
      <c r="AJ482" s="187"/>
      <c r="AK482" s="187"/>
      <c r="AL482" s="187"/>
      <c r="AM482" s="252"/>
      <c r="AN482" s="252"/>
      <c r="AO482" s="252"/>
      <c r="AP482" s="252"/>
      <c r="AQ482" s="262"/>
      <c r="AR482" s="209"/>
    </row>
    <row r="483" spans="1:44" s="75" customFormat="1" ht="17.100000000000001" customHeight="1" x14ac:dyDescent="0.25">
      <c r="A483" s="278"/>
      <c r="B483" s="287"/>
      <c r="C483" s="305"/>
      <c r="D483" s="287"/>
      <c r="E483" s="219"/>
      <c r="F483" s="287"/>
      <c r="G483" s="225"/>
      <c r="H483" s="197"/>
      <c r="I483" s="243">
        <v>19.2</v>
      </c>
      <c r="J483" s="182" t="s">
        <v>2394</v>
      </c>
      <c r="K483" s="180" t="s">
        <v>99</v>
      </c>
      <c r="L483" s="180" t="s">
        <v>106</v>
      </c>
      <c r="M483" s="182"/>
      <c r="N483" s="190"/>
      <c r="O483" s="190"/>
      <c r="P483" s="193"/>
      <c r="Q483" s="180"/>
      <c r="R483" s="256">
        <f>IF(Q483="SI",1,IF(Q483="NO",3,0))</f>
        <v>0</v>
      </c>
      <c r="S483" s="30" t="s">
        <v>537</v>
      </c>
      <c r="T483" s="76"/>
      <c r="U483" s="77"/>
      <c r="V483" s="77"/>
      <c r="W483" s="77"/>
      <c r="X483" s="77"/>
      <c r="Y483" s="77"/>
      <c r="Z483" s="31" t="str">
        <f t="shared" si="35"/>
        <v/>
      </c>
      <c r="AA483" s="81">
        <f t="shared" si="32"/>
        <v>0</v>
      </c>
      <c r="AB483" s="81">
        <f t="shared" si="36"/>
        <v>0</v>
      </c>
      <c r="AC483" s="308"/>
      <c r="AD483" s="238"/>
      <c r="AE483" s="238"/>
      <c r="AF483" s="190"/>
      <c r="AG483" s="190"/>
      <c r="AH483" s="200"/>
      <c r="AI483" s="200"/>
      <c r="AJ483" s="187"/>
      <c r="AK483" s="187"/>
      <c r="AL483" s="187"/>
      <c r="AM483" s="252"/>
      <c r="AN483" s="252"/>
      <c r="AO483" s="252"/>
      <c r="AP483" s="252"/>
      <c r="AQ483" s="262"/>
      <c r="AR483" s="255"/>
    </row>
    <row r="484" spans="1:44" s="75" customFormat="1" ht="17.100000000000001" customHeight="1" x14ac:dyDescent="0.25">
      <c r="A484" s="278"/>
      <c r="B484" s="287"/>
      <c r="C484" s="305"/>
      <c r="D484" s="287"/>
      <c r="E484" s="219"/>
      <c r="F484" s="287"/>
      <c r="G484" s="225"/>
      <c r="H484" s="197"/>
      <c r="I484" s="243"/>
      <c r="J484" s="182"/>
      <c r="K484" s="180"/>
      <c r="L484" s="180"/>
      <c r="M484" s="182"/>
      <c r="N484" s="190"/>
      <c r="O484" s="190"/>
      <c r="P484" s="193"/>
      <c r="Q484" s="180"/>
      <c r="R484" s="257"/>
      <c r="S484" s="30" t="s">
        <v>538</v>
      </c>
      <c r="T484" s="76"/>
      <c r="U484" s="77"/>
      <c r="V484" s="77"/>
      <c r="W484" s="77"/>
      <c r="X484" s="77"/>
      <c r="Y484" s="77"/>
      <c r="Z484" s="31" t="str">
        <f t="shared" si="35"/>
        <v/>
      </c>
      <c r="AA484" s="81">
        <f t="shared" si="32"/>
        <v>0</v>
      </c>
      <c r="AB484" s="81">
        <f t="shared" si="36"/>
        <v>0</v>
      </c>
      <c r="AC484" s="308"/>
      <c r="AD484" s="238"/>
      <c r="AE484" s="238"/>
      <c r="AF484" s="190"/>
      <c r="AG484" s="190"/>
      <c r="AH484" s="200"/>
      <c r="AI484" s="200"/>
      <c r="AJ484" s="187"/>
      <c r="AK484" s="187"/>
      <c r="AL484" s="187"/>
      <c r="AM484" s="252"/>
      <c r="AN484" s="252"/>
      <c r="AO484" s="252"/>
      <c r="AP484" s="252"/>
      <c r="AQ484" s="262"/>
      <c r="AR484" s="209"/>
    </row>
    <row r="485" spans="1:44" s="75" customFormat="1" ht="17.100000000000001" customHeight="1" x14ac:dyDescent="0.25">
      <c r="A485" s="278"/>
      <c r="B485" s="287"/>
      <c r="C485" s="305"/>
      <c r="D485" s="287"/>
      <c r="E485" s="219"/>
      <c r="F485" s="287"/>
      <c r="G485" s="225"/>
      <c r="H485" s="197"/>
      <c r="I485" s="243"/>
      <c r="J485" s="182"/>
      <c r="K485" s="180"/>
      <c r="L485" s="180"/>
      <c r="M485" s="182"/>
      <c r="N485" s="190"/>
      <c r="O485" s="190"/>
      <c r="P485" s="193"/>
      <c r="Q485" s="180"/>
      <c r="R485" s="257"/>
      <c r="S485" s="30" t="s">
        <v>539</v>
      </c>
      <c r="T485" s="76"/>
      <c r="U485" s="77"/>
      <c r="V485" s="77"/>
      <c r="W485" s="77"/>
      <c r="X485" s="77"/>
      <c r="Y485" s="77"/>
      <c r="Z485" s="31" t="str">
        <f t="shared" si="35"/>
        <v/>
      </c>
      <c r="AA485" s="81">
        <f t="shared" si="32"/>
        <v>0</v>
      </c>
      <c r="AB485" s="81">
        <f t="shared" si="36"/>
        <v>0</v>
      </c>
      <c r="AC485" s="308"/>
      <c r="AD485" s="238"/>
      <c r="AE485" s="238"/>
      <c r="AF485" s="190"/>
      <c r="AG485" s="190"/>
      <c r="AH485" s="200"/>
      <c r="AI485" s="200"/>
      <c r="AJ485" s="187"/>
      <c r="AK485" s="187"/>
      <c r="AL485" s="187"/>
      <c r="AM485" s="252"/>
      <c r="AN485" s="252"/>
      <c r="AO485" s="252"/>
      <c r="AP485" s="252"/>
      <c r="AQ485" s="262"/>
      <c r="AR485" s="209"/>
    </row>
    <row r="486" spans="1:44" s="75" customFormat="1" ht="17.100000000000001" customHeight="1" x14ac:dyDescent="0.25">
      <c r="A486" s="278"/>
      <c r="B486" s="287"/>
      <c r="C486" s="305"/>
      <c r="D486" s="287"/>
      <c r="E486" s="219"/>
      <c r="F486" s="287"/>
      <c r="G486" s="225"/>
      <c r="H486" s="197"/>
      <c r="I486" s="243"/>
      <c r="J486" s="182"/>
      <c r="K486" s="180"/>
      <c r="L486" s="180"/>
      <c r="M486" s="182"/>
      <c r="N486" s="190"/>
      <c r="O486" s="190"/>
      <c r="P486" s="193"/>
      <c r="Q486" s="180"/>
      <c r="R486" s="257"/>
      <c r="S486" s="30" t="s">
        <v>540</v>
      </c>
      <c r="T486" s="76"/>
      <c r="U486" s="77"/>
      <c r="V486" s="77"/>
      <c r="W486" s="77"/>
      <c r="X486" s="77"/>
      <c r="Y486" s="77"/>
      <c r="Z486" s="31" t="str">
        <f t="shared" si="35"/>
        <v/>
      </c>
      <c r="AA486" s="81">
        <f t="shared" si="32"/>
        <v>0</v>
      </c>
      <c r="AB486" s="81">
        <f t="shared" si="36"/>
        <v>0</v>
      </c>
      <c r="AC486" s="308"/>
      <c r="AD486" s="238"/>
      <c r="AE486" s="238"/>
      <c r="AF486" s="190"/>
      <c r="AG486" s="190"/>
      <c r="AH486" s="200"/>
      <c r="AI486" s="200"/>
      <c r="AJ486" s="187"/>
      <c r="AK486" s="187"/>
      <c r="AL486" s="187"/>
      <c r="AM486" s="252"/>
      <c r="AN486" s="252"/>
      <c r="AO486" s="252"/>
      <c r="AP486" s="252"/>
      <c r="AQ486" s="262"/>
      <c r="AR486" s="209"/>
    </row>
    <row r="487" spans="1:44" s="75" customFormat="1" ht="17.100000000000001" customHeight="1" x14ac:dyDescent="0.25">
      <c r="A487" s="278"/>
      <c r="B487" s="287"/>
      <c r="C487" s="305"/>
      <c r="D487" s="287"/>
      <c r="E487" s="219"/>
      <c r="F487" s="287"/>
      <c r="G487" s="225"/>
      <c r="H487" s="197"/>
      <c r="I487" s="243"/>
      <c r="J487" s="182"/>
      <c r="K487" s="180"/>
      <c r="L487" s="180"/>
      <c r="M487" s="182"/>
      <c r="N487" s="190"/>
      <c r="O487" s="190"/>
      <c r="P487" s="193"/>
      <c r="Q487" s="180"/>
      <c r="R487" s="257"/>
      <c r="S487" s="30" t="s">
        <v>541</v>
      </c>
      <c r="T487" s="76"/>
      <c r="U487" s="77"/>
      <c r="V487" s="77"/>
      <c r="W487" s="77"/>
      <c r="X487" s="77"/>
      <c r="Y487" s="77"/>
      <c r="Z487" s="31" t="str">
        <f t="shared" si="35"/>
        <v/>
      </c>
      <c r="AA487" s="81">
        <f t="shared" si="32"/>
        <v>0</v>
      </c>
      <c r="AB487" s="81">
        <f t="shared" si="36"/>
        <v>0</v>
      </c>
      <c r="AC487" s="308"/>
      <c r="AD487" s="238"/>
      <c r="AE487" s="238"/>
      <c r="AF487" s="190"/>
      <c r="AG487" s="190"/>
      <c r="AH487" s="200"/>
      <c r="AI487" s="200"/>
      <c r="AJ487" s="187"/>
      <c r="AK487" s="187"/>
      <c r="AL487" s="187"/>
      <c r="AM487" s="252"/>
      <c r="AN487" s="252"/>
      <c r="AO487" s="252"/>
      <c r="AP487" s="252"/>
      <c r="AQ487" s="262"/>
      <c r="AR487" s="209"/>
    </row>
    <row r="488" spans="1:44" s="75" customFormat="1" ht="17.100000000000001" customHeight="1" x14ac:dyDescent="0.25">
      <c r="A488" s="278"/>
      <c r="B488" s="287"/>
      <c r="C488" s="305"/>
      <c r="D488" s="287"/>
      <c r="E488" s="219"/>
      <c r="F488" s="287"/>
      <c r="G488" s="225"/>
      <c r="H488" s="197"/>
      <c r="I488" s="243">
        <v>19.3</v>
      </c>
      <c r="J488" s="182" t="s">
        <v>2395</v>
      </c>
      <c r="K488" s="180" t="s">
        <v>99</v>
      </c>
      <c r="L488" s="180" t="s">
        <v>106</v>
      </c>
      <c r="M488" s="182"/>
      <c r="N488" s="190"/>
      <c r="O488" s="190"/>
      <c r="P488" s="193"/>
      <c r="Q488" s="180"/>
      <c r="R488" s="256">
        <f>IF(Q488="SI",1,IF(Q488="NO",3,0))</f>
        <v>0</v>
      </c>
      <c r="S488" s="30" t="s">
        <v>542</v>
      </c>
      <c r="T488" s="76"/>
      <c r="U488" s="77"/>
      <c r="V488" s="77"/>
      <c r="W488" s="77"/>
      <c r="X488" s="77"/>
      <c r="Y488" s="77"/>
      <c r="Z488" s="31" t="str">
        <f t="shared" si="35"/>
        <v/>
      </c>
      <c r="AA488" s="81">
        <f t="shared" si="32"/>
        <v>0</v>
      </c>
      <c r="AB488" s="81">
        <f t="shared" si="36"/>
        <v>0</v>
      </c>
      <c r="AC488" s="308"/>
      <c r="AD488" s="238"/>
      <c r="AE488" s="238"/>
      <c r="AF488" s="190"/>
      <c r="AG488" s="190"/>
      <c r="AH488" s="200"/>
      <c r="AI488" s="200"/>
      <c r="AJ488" s="187"/>
      <c r="AK488" s="187"/>
      <c r="AL488" s="187"/>
      <c r="AM488" s="252"/>
      <c r="AN488" s="252"/>
      <c r="AO488" s="252"/>
      <c r="AP488" s="252"/>
      <c r="AQ488" s="262"/>
      <c r="AR488" s="255"/>
    </row>
    <row r="489" spans="1:44" s="75" customFormat="1" ht="17.100000000000001" customHeight="1" x14ac:dyDescent="0.25">
      <c r="A489" s="278"/>
      <c r="B489" s="287"/>
      <c r="C489" s="305"/>
      <c r="D489" s="287"/>
      <c r="E489" s="219"/>
      <c r="F489" s="287"/>
      <c r="G489" s="225"/>
      <c r="H489" s="197"/>
      <c r="I489" s="243"/>
      <c r="J489" s="182"/>
      <c r="K489" s="180"/>
      <c r="L489" s="180"/>
      <c r="M489" s="182"/>
      <c r="N489" s="190"/>
      <c r="O489" s="190"/>
      <c r="P489" s="193"/>
      <c r="Q489" s="180"/>
      <c r="R489" s="257"/>
      <c r="S489" s="30" t="s">
        <v>543</v>
      </c>
      <c r="T489" s="76"/>
      <c r="U489" s="77"/>
      <c r="V489" s="77"/>
      <c r="W489" s="77"/>
      <c r="X489" s="77"/>
      <c r="Y489" s="77"/>
      <c r="Z489" s="31" t="e">
        <f>IF(#REF!&lt;&gt;"",IF(AND(V489="SI",W489="SI",X489="SI",Y489="SI"),"Suficiente",IF(OR(V489="NO",W489="NO",X489="NO",Y489="NO"),"Deficiente",IF(OR(V489="",W489="",X489="",Y489=""),"Falta Valorar el Control",""))),"")</f>
        <v>#REF!</v>
      </c>
      <c r="AA489" s="81" t="e">
        <f t="shared" si="32"/>
        <v>#REF!</v>
      </c>
      <c r="AB489" s="81" t="e">
        <f t="shared" si="36"/>
        <v>#REF!</v>
      </c>
      <c r="AC489" s="308"/>
      <c r="AD489" s="238"/>
      <c r="AE489" s="238"/>
      <c r="AF489" s="190"/>
      <c r="AG489" s="190"/>
      <c r="AH489" s="200"/>
      <c r="AI489" s="200"/>
      <c r="AJ489" s="187"/>
      <c r="AK489" s="187"/>
      <c r="AL489" s="187"/>
      <c r="AM489" s="252"/>
      <c r="AN489" s="252"/>
      <c r="AO489" s="252"/>
      <c r="AP489" s="252"/>
      <c r="AQ489" s="262"/>
      <c r="AR489" s="209"/>
    </row>
    <row r="490" spans="1:44" s="75" customFormat="1" ht="17.100000000000001" customHeight="1" x14ac:dyDescent="0.25">
      <c r="A490" s="278"/>
      <c r="B490" s="287"/>
      <c r="C490" s="305"/>
      <c r="D490" s="287"/>
      <c r="E490" s="219"/>
      <c r="F490" s="287"/>
      <c r="G490" s="225"/>
      <c r="H490" s="197"/>
      <c r="I490" s="243"/>
      <c r="J490" s="182"/>
      <c r="K490" s="180"/>
      <c r="L490" s="180"/>
      <c r="M490" s="182"/>
      <c r="N490" s="190"/>
      <c r="O490" s="190"/>
      <c r="P490" s="193"/>
      <c r="Q490" s="180"/>
      <c r="R490" s="257"/>
      <c r="S490" s="30" t="s">
        <v>544</v>
      </c>
      <c r="U490" s="77"/>
      <c r="V490" s="77"/>
      <c r="W490" s="77"/>
      <c r="X490" s="77"/>
      <c r="Y490" s="77"/>
      <c r="Z490" s="31" t="str">
        <f>IF($T489&lt;&gt;"",IF(AND(V490="SI",W490="SI",X490="SI",Y490="SI"),"Suficiente",IF(OR(V490="NO",W490="NO",X490="NO",Y490="NO"),"Deficiente",IF(OR(V490="",W490="",X490="",Y490=""),"Falta Valorar el Control",""))),"")</f>
        <v/>
      </c>
      <c r="AA490" s="81">
        <f t="shared" si="32"/>
        <v>0</v>
      </c>
      <c r="AB490" s="81">
        <f t="shared" si="36"/>
        <v>0</v>
      </c>
      <c r="AC490" s="308"/>
      <c r="AD490" s="238"/>
      <c r="AE490" s="238"/>
      <c r="AF490" s="190"/>
      <c r="AG490" s="190"/>
      <c r="AH490" s="200"/>
      <c r="AI490" s="200"/>
      <c r="AJ490" s="187"/>
      <c r="AK490" s="187"/>
      <c r="AL490" s="187"/>
      <c r="AM490" s="252"/>
      <c r="AN490" s="252"/>
      <c r="AO490" s="252"/>
      <c r="AP490" s="252"/>
      <c r="AQ490" s="262"/>
      <c r="AR490" s="209"/>
    </row>
    <row r="491" spans="1:44" s="75" customFormat="1" ht="17.100000000000001" customHeight="1" x14ac:dyDescent="0.25">
      <c r="A491" s="278"/>
      <c r="B491" s="287"/>
      <c r="C491" s="305"/>
      <c r="D491" s="287"/>
      <c r="E491" s="219"/>
      <c r="F491" s="287"/>
      <c r="G491" s="225"/>
      <c r="H491" s="197"/>
      <c r="I491" s="243"/>
      <c r="J491" s="182"/>
      <c r="K491" s="180"/>
      <c r="L491" s="180"/>
      <c r="M491" s="182"/>
      <c r="N491" s="190"/>
      <c r="O491" s="190"/>
      <c r="P491" s="193"/>
      <c r="Q491" s="180"/>
      <c r="R491" s="257"/>
      <c r="S491" s="30" t="s">
        <v>545</v>
      </c>
      <c r="T491" s="76"/>
      <c r="U491" s="77"/>
      <c r="V491" s="77"/>
      <c r="W491" s="77"/>
      <c r="X491" s="77"/>
      <c r="Y491" s="77"/>
      <c r="Z491" s="31" t="str">
        <f t="shared" si="35"/>
        <v/>
      </c>
      <c r="AA491" s="81">
        <f t="shared" si="32"/>
        <v>0</v>
      </c>
      <c r="AB491" s="81">
        <f t="shared" si="36"/>
        <v>0</v>
      </c>
      <c r="AC491" s="308"/>
      <c r="AD491" s="238"/>
      <c r="AE491" s="238"/>
      <c r="AF491" s="190"/>
      <c r="AG491" s="190"/>
      <c r="AH491" s="200"/>
      <c r="AI491" s="200"/>
      <c r="AJ491" s="187"/>
      <c r="AK491" s="187"/>
      <c r="AL491" s="187"/>
      <c r="AM491" s="252"/>
      <c r="AN491" s="252"/>
      <c r="AO491" s="252"/>
      <c r="AP491" s="252"/>
      <c r="AQ491" s="262"/>
      <c r="AR491" s="209"/>
    </row>
    <row r="492" spans="1:44" s="75" customFormat="1" ht="17.100000000000001" customHeight="1" x14ac:dyDescent="0.25">
      <c r="A492" s="278"/>
      <c r="B492" s="287"/>
      <c r="C492" s="305"/>
      <c r="D492" s="287"/>
      <c r="E492" s="219"/>
      <c r="F492" s="287"/>
      <c r="G492" s="225"/>
      <c r="H492" s="197"/>
      <c r="I492" s="243"/>
      <c r="J492" s="182"/>
      <c r="K492" s="180"/>
      <c r="L492" s="180"/>
      <c r="M492" s="182"/>
      <c r="N492" s="190"/>
      <c r="O492" s="190"/>
      <c r="P492" s="193"/>
      <c r="Q492" s="180"/>
      <c r="R492" s="257"/>
      <c r="S492" s="30" t="s">
        <v>546</v>
      </c>
      <c r="T492" s="76"/>
      <c r="U492" s="77"/>
      <c r="V492" s="77"/>
      <c r="W492" s="77"/>
      <c r="X492" s="77"/>
      <c r="Y492" s="77"/>
      <c r="Z492" s="31" t="str">
        <f t="shared" si="35"/>
        <v/>
      </c>
      <c r="AA492" s="81">
        <f t="shared" si="32"/>
        <v>0</v>
      </c>
      <c r="AB492" s="81">
        <f t="shared" si="36"/>
        <v>0</v>
      </c>
      <c r="AC492" s="308"/>
      <c r="AD492" s="238"/>
      <c r="AE492" s="238"/>
      <c r="AF492" s="190"/>
      <c r="AG492" s="190"/>
      <c r="AH492" s="200"/>
      <c r="AI492" s="200"/>
      <c r="AJ492" s="187"/>
      <c r="AK492" s="187"/>
      <c r="AL492" s="187"/>
      <c r="AM492" s="252"/>
      <c r="AN492" s="252"/>
      <c r="AO492" s="252"/>
      <c r="AP492" s="252"/>
      <c r="AQ492" s="262"/>
      <c r="AR492" s="209"/>
    </row>
    <row r="493" spans="1:44" s="75" customFormat="1" ht="17.100000000000001" customHeight="1" x14ac:dyDescent="0.25">
      <c r="A493" s="278"/>
      <c r="B493" s="287"/>
      <c r="C493" s="305"/>
      <c r="D493" s="287"/>
      <c r="E493" s="219"/>
      <c r="F493" s="287"/>
      <c r="G493" s="225"/>
      <c r="H493" s="197"/>
      <c r="I493" s="243">
        <v>19.399999999999999</v>
      </c>
      <c r="J493" s="182"/>
      <c r="K493" s="180"/>
      <c r="L493" s="180"/>
      <c r="M493" s="182"/>
      <c r="N493" s="190"/>
      <c r="O493" s="190"/>
      <c r="P493" s="193"/>
      <c r="Q493" s="180"/>
      <c r="R493" s="256">
        <f>IF(Q493="SI",1,IF(Q493="NO",3,0))</f>
        <v>0</v>
      </c>
      <c r="S493" s="30" t="s">
        <v>547</v>
      </c>
      <c r="T493" s="76"/>
      <c r="U493" s="77"/>
      <c r="V493" s="77"/>
      <c r="W493" s="77"/>
      <c r="X493" s="77"/>
      <c r="Y493" s="77"/>
      <c r="Z493" s="31" t="str">
        <f t="shared" si="35"/>
        <v/>
      </c>
      <c r="AA493" s="81">
        <f t="shared" ref="AA493:AA552" si="37">IF(Z493="Suficiente",1,0)</f>
        <v>0</v>
      </c>
      <c r="AB493" s="81">
        <f t="shared" si="36"/>
        <v>0</v>
      </c>
      <c r="AC493" s="308"/>
      <c r="AD493" s="238"/>
      <c r="AE493" s="238"/>
      <c r="AF493" s="190"/>
      <c r="AG493" s="190"/>
      <c r="AH493" s="200"/>
      <c r="AI493" s="200"/>
      <c r="AJ493" s="187"/>
      <c r="AK493" s="187"/>
      <c r="AL493" s="187"/>
      <c r="AM493" s="252"/>
      <c r="AN493" s="252"/>
      <c r="AO493" s="252"/>
      <c r="AP493" s="252"/>
      <c r="AQ493" s="262"/>
      <c r="AR493" s="255"/>
    </row>
    <row r="494" spans="1:44" s="75" customFormat="1" ht="17.100000000000001" customHeight="1" x14ac:dyDescent="0.25">
      <c r="A494" s="278"/>
      <c r="B494" s="287"/>
      <c r="C494" s="305"/>
      <c r="D494" s="287"/>
      <c r="E494" s="219"/>
      <c r="F494" s="287"/>
      <c r="G494" s="225"/>
      <c r="H494" s="197"/>
      <c r="I494" s="243"/>
      <c r="J494" s="182"/>
      <c r="K494" s="180"/>
      <c r="L494" s="180"/>
      <c r="M494" s="182"/>
      <c r="N494" s="190"/>
      <c r="O494" s="190"/>
      <c r="P494" s="193"/>
      <c r="Q494" s="180"/>
      <c r="R494" s="257"/>
      <c r="S494" s="30" t="s">
        <v>548</v>
      </c>
      <c r="T494" s="76"/>
      <c r="U494" s="77"/>
      <c r="V494" s="77"/>
      <c r="W494" s="77"/>
      <c r="X494" s="77"/>
      <c r="Y494" s="77"/>
      <c r="Z494" s="31" t="str">
        <f t="shared" si="35"/>
        <v/>
      </c>
      <c r="AA494" s="81">
        <f t="shared" si="37"/>
        <v>0</v>
      </c>
      <c r="AB494" s="81">
        <f t="shared" si="36"/>
        <v>0</v>
      </c>
      <c r="AC494" s="308"/>
      <c r="AD494" s="238"/>
      <c r="AE494" s="238"/>
      <c r="AF494" s="190"/>
      <c r="AG494" s="190"/>
      <c r="AH494" s="200"/>
      <c r="AI494" s="200"/>
      <c r="AJ494" s="187"/>
      <c r="AK494" s="187"/>
      <c r="AL494" s="187"/>
      <c r="AM494" s="252"/>
      <c r="AN494" s="252"/>
      <c r="AO494" s="252"/>
      <c r="AP494" s="252"/>
      <c r="AQ494" s="262"/>
      <c r="AR494" s="209"/>
    </row>
    <row r="495" spans="1:44" s="75" customFormat="1" ht="17.100000000000001" customHeight="1" x14ac:dyDescent="0.25">
      <c r="A495" s="278"/>
      <c r="B495" s="287"/>
      <c r="C495" s="305"/>
      <c r="D495" s="287"/>
      <c r="E495" s="219"/>
      <c r="F495" s="287"/>
      <c r="G495" s="225"/>
      <c r="H495" s="197"/>
      <c r="I495" s="243"/>
      <c r="J495" s="182"/>
      <c r="K495" s="180"/>
      <c r="L495" s="180"/>
      <c r="M495" s="182"/>
      <c r="N495" s="190"/>
      <c r="O495" s="190"/>
      <c r="P495" s="193"/>
      <c r="Q495" s="180"/>
      <c r="R495" s="257"/>
      <c r="S495" s="30" t="s">
        <v>549</v>
      </c>
      <c r="T495" s="76"/>
      <c r="U495" s="77"/>
      <c r="V495" s="77"/>
      <c r="W495" s="77"/>
      <c r="X495" s="77"/>
      <c r="Y495" s="77"/>
      <c r="Z495" s="31" t="str">
        <f t="shared" si="35"/>
        <v/>
      </c>
      <c r="AA495" s="81">
        <f t="shared" si="37"/>
        <v>0</v>
      </c>
      <c r="AB495" s="81">
        <f t="shared" si="36"/>
        <v>0</v>
      </c>
      <c r="AC495" s="308"/>
      <c r="AD495" s="238"/>
      <c r="AE495" s="238"/>
      <c r="AF495" s="190"/>
      <c r="AG495" s="190"/>
      <c r="AH495" s="200"/>
      <c r="AI495" s="200"/>
      <c r="AJ495" s="187"/>
      <c r="AK495" s="187"/>
      <c r="AL495" s="187"/>
      <c r="AM495" s="252"/>
      <c r="AN495" s="252"/>
      <c r="AO495" s="252"/>
      <c r="AP495" s="252"/>
      <c r="AQ495" s="262"/>
      <c r="AR495" s="209"/>
    </row>
    <row r="496" spans="1:44" s="75" customFormat="1" ht="17.100000000000001" customHeight="1" x14ac:dyDescent="0.25">
      <c r="A496" s="278"/>
      <c r="B496" s="287"/>
      <c r="C496" s="305"/>
      <c r="D496" s="287"/>
      <c r="E496" s="219"/>
      <c r="F496" s="287"/>
      <c r="G496" s="225"/>
      <c r="H496" s="197"/>
      <c r="I496" s="243"/>
      <c r="J496" s="182"/>
      <c r="K496" s="180"/>
      <c r="L496" s="180"/>
      <c r="M496" s="182"/>
      <c r="N496" s="190"/>
      <c r="O496" s="190"/>
      <c r="P496" s="193"/>
      <c r="Q496" s="180"/>
      <c r="R496" s="257"/>
      <c r="S496" s="30" t="s">
        <v>550</v>
      </c>
      <c r="T496" s="76"/>
      <c r="U496" s="77"/>
      <c r="V496" s="77"/>
      <c r="W496" s="77"/>
      <c r="X496" s="77"/>
      <c r="Y496" s="77"/>
      <c r="Z496" s="31" t="str">
        <f t="shared" si="35"/>
        <v/>
      </c>
      <c r="AA496" s="81">
        <f t="shared" si="37"/>
        <v>0</v>
      </c>
      <c r="AB496" s="81">
        <f t="shared" si="36"/>
        <v>0</v>
      </c>
      <c r="AC496" s="308"/>
      <c r="AD496" s="238"/>
      <c r="AE496" s="238"/>
      <c r="AF496" s="190"/>
      <c r="AG496" s="190"/>
      <c r="AH496" s="200"/>
      <c r="AI496" s="200"/>
      <c r="AJ496" s="187"/>
      <c r="AK496" s="187"/>
      <c r="AL496" s="187"/>
      <c r="AM496" s="252"/>
      <c r="AN496" s="252"/>
      <c r="AO496" s="252"/>
      <c r="AP496" s="252"/>
      <c r="AQ496" s="262"/>
      <c r="AR496" s="209"/>
    </row>
    <row r="497" spans="1:44" s="75" customFormat="1" ht="17.100000000000001" customHeight="1" x14ac:dyDescent="0.25">
      <c r="A497" s="278"/>
      <c r="B497" s="287"/>
      <c r="C497" s="305"/>
      <c r="D497" s="287"/>
      <c r="E497" s="219"/>
      <c r="F497" s="287"/>
      <c r="G497" s="225"/>
      <c r="H497" s="197"/>
      <c r="I497" s="243"/>
      <c r="J497" s="182"/>
      <c r="K497" s="180"/>
      <c r="L497" s="180"/>
      <c r="M497" s="182"/>
      <c r="N497" s="190"/>
      <c r="O497" s="190"/>
      <c r="P497" s="193"/>
      <c r="Q497" s="180"/>
      <c r="R497" s="257"/>
      <c r="S497" s="30" t="s">
        <v>551</v>
      </c>
      <c r="T497" s="76"/>
      <c r="U497" s="77"/>
      <c r="V497" s="77"/>
      <c r="W497" s="77"/>
      <c r="X497" s="77"/>
      <c r="Y497" s="77"/>
      <c r="Z497" s="31" t="str">
        <f t="shared" si="35"/>
        <v/>
      </c>
      <c r="AA497" s="81">
        <f t="shared" si="37"/>
        <v>0</v>
      </c>
      <c r="AB497" s="81">
        <f t="shared" si="36"/>
        <v>0</v>
      </c>
      <c r="AC497" s="308"/>
      <c r="AD497" s="238"/>
      <c r="AE497" s="238"/>
      <c r="AF497" s="190"/>
      <c r="AG497" s="190"/>
      <c r="AH497" s="200"/>
      <c r="AI497" s="200"/>
      <c r="AJ497" s="187"/>
      <c r="AK497" s="187"/>
      <c r="AL497" s="187"/>
      <c r="AM497" s="252"/>
      <c r="AN497" s="252"/>
      <c r="AO497" s="252"/>
      <c r="AP497" s="252"/>
      <c r="AQ497" s="262"/>
      <c r="AR497" s="209"/>
    </row>
    <row r="498" spans="1:44" s="75" customFormat="1" ht="17.100000000000001" customHeight="1" x14ac:dyDescent="0.25">
      <c r="A498" s="278"/>
      <c r="B498" s="287"/>
      <c r="C498" s="305"/>
      <c r="D498" s="287"/>
      <c r="E498" s="219"/>
      <c r="F498" s="287"/>
      <c r="G498" s="225"/>
      <c r="H498" s="197"/>
      <c r="I498" s="243">
        <v>19.5</v>
      </c>
      <c r="J498" s="182"/>
      <c r="K498" s="180"/>
      <c r="L498" s="180"/>
      <c r="M498" s="182"/>
      <c r="N498" s="190"/>
      <c r="O498" s="190"/>
      <c r="P498" s="193"/>
      <c r="Q498" s="180"/>
      <c r="R498" s="256">
        <f>IF(Q498="SI",1,IF(Q498="NO",3,0))</f>
        <v>0</v>
      </c>
      <c r="S498" s="30" t="s">
        <v>552</v>
      </c>
      <c r="T498" s="76"/>
      <c r="U498" s="77"/>
      <c r="V498" s="77"/>
      <c r="W498" s="77"/>
      <c r="X498" s="77"/>
      <c r="Y498" s="77"/>
      <c r="Z498" s="31" t="str">
        <f t="shared" si="35"/>
        <v/>
      </c>
      <c r="AA498" s="81">
        <f t="shared" si="37"/>
        <v>0</v>
      </c>
      <c r="AB498" s="81">
        <f t="shared" si="36"/>
        <v>0</v>
      </c>
      <c r="AC498" s="308"/>
      <c r="AD498" s="238"/>
      <c r="AE498" s="238"/>
      <c r="AF498" s="190"/>
      <c r="AG498" s="190"/>
      <c r="AH498" s="200"/>
      <c r="AI498" s="200"/>
      <c r="AJ498" s="187"/>
      <c r="AK498" s="187"/>
      <c r="AL498" s="187"/>
      <c r="AM498" s="252"/>
      <c r="AN498" s="252"/>
      <c r="AO498" s="252"/>
      <c r="AP498" s="252"/>
      <c r="AQ498" s="262"/>
      <c r="AR498" s="255"/>
    </row>
    <row r="499" spans="1:44" s="75" customFormat="1" ht="17.100000000000001" customHeight="1" x14ac:dyDescent="0.25">
      <c r="A499" s="278"/>
      <c r="B499" s="287"/>
      <c r="C499" s="305"/>
      <c r="D499" s="287"/>
      <c r="E499" s="219"/>
      <c r="F499" s="287"/>
      <c r="G499" s="225"/>
      <c r="H499" s="197"/>
      <c r="I499" s="243"/>
      <c r="J499" s="182"/>
      <c r="K499" s="180"/>
      <c r="L499" s="180"/>
      <c r="M499" s="182"/>
      <c r="N499" s="190"/>
      <c r="O499" s="190"/>
      <c r="P499" s="193"/>
      <c r="Q499" s="180"/>
      <c r="R499" s="257"/>
      <c r="S499" s="30" t="s">
        <v>553</v>
      </c>
      <c r="T499" s="76"/>
      <c r="U499" s="77"/>
      <c r="V499" s="77"/>
      <c r="W499" s="77"/>
      <c r="X499" s="77"/>
      <c r="Y499" s="77"/>
      <c r="Z499" s="31" t="str">
        <f t="shared" si="35"/>
        <v/>
      </c>
      <c r="AA499" s="81">
        <f t="shared" si="37"/>
        <v>0</v>
      </c>
      <c r="AB499" s="81">
        <f t="shared" si="36"/>
        <v>0</v>
      </c>
      <c r="AC499" s="308"/>
      <c r="AD499" s="238"/>
      <c r="AE499" s="238"/>
      <c r="AF499" s="190"/>
      <c r="AG499" s="190"/>
      <c r="AH499" s="200"/>
      <c r="AI499" s="200"/>
      <c r="AJ499" s="187"/>
      <c r="AK499" s="187"/>
      <c r="AL499" s="187"/>
      <c r="AM499" s="252"/>
      <c r="AN499" s="252"/>
      <c r="AO499" s="252"/>
      <c r="AP499" s="252"/>
      <c r="AQ499" s="262"/>
      <c r="AR499" s="209"/>
    </row>
    <row r="500" spans="1:44" s="75" customFormat="1" ht="17.100000000000001" customHeight="1" x14ac:dyDescent="0.25">
      <c r="A500" s="278"/>
      <c r="B500" s="287"/>
      <c r="C500" s="305"/>
      <c r="D500" s="287"/>
      <c r="E500" s="219"/>
      <c r="F500" s="287"/>
      <c r="G500" s="225"/>
      <c r="H500" s="197"/>
      <c r="I500" s="243"/>
      <c r="J500" s="182"/>
      <c r="K500" s="180"/>
      <c r="L500" s="180"/>
      <c r="M500" s="182"/>
      <c r="N500" s="190"/>
      <c r="O500" s="190"/>
      <c r="P500" s="193"/>
      <c r="Q500" s="180"/>
      <c r="R500" s="257"/>
      <c r="S500" s="30" t="s">
        <v>554</v>
      </c>
      <c r="T500" s="76"/>
      <c r="U500" s="77"/>
      <c r="V500" s="77"/>
      <c r="W500" s="77"/>
      <c r="X500" s="77"/>
      <c r="Y500" s="77"/>
      <c r="Z500" s="31" t="str">
        <f t="shared" si="35"/>
        <v/>
      </c>
      <c r="AA500" s="81">
        <f t="shared" si="37"/>
        <v>0</v>
      </c>
      <c r="AB500" s="81">
        <f t="shared" si="36"/>
        <v>0</v>
      </c>
      <c r="AC500" s="308"/>
      <c r="AD500" s="238"/>
      <c r="AE500" s="238"/>
      <c r="AF500" s="190"/>
      <c r="AG500" s="190"/>
      <c r="AH500" s="200"/>
      <c r="AI500" s="200"/>
      <c r="AJ500" s="187"/>
      <c r="AK500" s="187"/>
      <c r="AL500" s="187"/>
      <c r="AM500" s="252"/>
      <c r="AN500" s="252"/>
      <c r="AO500" s="252"/>
      <c r="AP500" s="252"/>
      <c r="AQ500" s="262"/>
      <c r="AR500" s="209"/>
    </row>
    <row r="501" spans="1:44" s="75" customFormat="1" ht="17.100000000000001" customHeight="1" x14ac:dyDescent="0.25">
      <c r="A501" s="278"/>
      <c r="B501" s="287"/>
      <c r="C501" s="305"/>
      <c r="D501" s="287"/>
      <c r="E501" s="219"/>
      <c r="F501" s="287"/>
      <c r="G501" s="225"/>
      <c r="H501" s="197"/>
      <c r="I501" s="243"/>
      <c r="J501" s="182"/>
      <c r="K501" s="180"/>
      <c r="L501" s="180"/>
      <c r="M501" s="182"/>
      <c r="N501" s="190"/>
      <c r="O501" s="190"/>
      <c r="P501" s="193"/>
      <c r="Q501" s="180"/>
      <c r="R501" s="257"/>
      <c r="S501" s="30" t="s">
        <v>555</v>
      </c>
      <c r="T501" s="76"/>
      <c r="U501" s="77"/>
      <c r="V501" s="77"/>
      <c r="W501" s="77"/>
      <c r="X501" s="77"/>
      <c r="Y501" s="77"/>
      <c r="Z501" s="31" t="str">
        <f t="shared" si="35"/>
        <v/>
      </c>
      <c r="AA501" s="81">
        <f t="shared" si="37"/>
        <v>0</v>
      </c>
      <c r="AB501" s="81">
        <f t="shared" si="36"/>
        <v>0</v>
      </c>
      <c r="AC501" s="308"/>
      <c r="AD501" s="238"/>
      <c r="AE501" s="238"/>
      <c r="AF501" s="190"/>
      <c r="AG501" s="190"/>
      <c r="AH501" s="200"/>
      <c r="AI501" s="200"/>
      <c r="AJ501" s="187"/>
      <c r="AK501" s="187"/>
      <c r="AL501" s="187"/>
      <c r="AM501" s="252"/>
      <c r="AN501" s="252"/>
      <c r="AO501" s="252"/>
      <c r="AP501" s="252"/>
      <c r="AQ501" s="262"/>
      <c r="AR501" s="209"/>
    </row>
    <row r="502" spans="1:44" s="75" customFormat="1" ht="17.100000000000001" customHeight="1" x14ac:dyDescent="0.25">
      <c r="A502" s="279"/>
      <c r="B502" s="288"/>
      <c r="C502" s="306"/>
      <c r="D502" s="288"/>
      <c r="E502" s="220"/>
      <c r="F502" s="288"/>
      <c r="G502" s="226"/>
      <c r="H502" s="198"/>
      <c r="I502" s="244"/>
      <c r="J502" s="228"/>
      <c r="K502" s="181"/>
      <c r="L502" s="181"/>
      <c r="M502" s="228"/>
      <c r="N502" s="191"/>
      <c r="O502" s="191"/>
      <c r="P502" s="194"/>
      <c r="Q502" s="181"/>
      <c r="R502" s="299"/>
      <c r="S502" s="32" t="s">
        <v>556</v>
      </c>
      <c r="T502" s="78"/>
      <c r="U502" s="79"/>
      <c r="V502" s="79"/>
      <c r="W502" s="79"/>
      <c r="X502" s="79"/>
      <c r="Y502" s="79"/>
      <c r="Z502" s="33" t="str">
        <f t="shared" si="35"/>
        <v/>
      </c>
      <c r="AA502" s="82">
        <f t="shared" si="37"/>
        <v>0</v>
      </c>
      <c r="AB502" s="82">
        <f t="shared" si="36"/>
        <v>0</v>
      </c>
      <c r="AC502" s="309"/>
      <c r="AD502" s="239"/>
      <c r="AE502" s="239"/>
      <c r="AF502" s="191"/>
      <c r="AG502" s="191"/>
      <c r="AH502" s="201"/>
      <c r="AI502" s="201"/>
      <c r="AJ502" s="188"/>
      <c r="AK502" s="188"/>
      <c r="AL502" s="188"/>
      <c r="AM502" s="253"/>
      <c r="AN502" s="253"/>
      <c r="AO502" s="253"/>
      <c r="AP502" s="253"/>
      <c r="AQ502" s="263"/>
      <c r="AR502" s="210"/>
    </row>
    <row r="503" spans="1:44" s="75" customFormat="1" ht="17.100000000000001" customHeight="1" x14ac:dyDescent="0.25">
      <c r="A503" s="289" t="str">
        <f>IF(E503&lt;&gt;"",'Información General'!$D$15&amp;"_"&amp;+$A$1+20,"")</f>
        <v/>
      </c>
      <c r="B503" s="274"/>
      <c r="C503" s="271"/>
      <c r="D503" s="274"/>
      <c r="E503" s="280"/>
      <c r="F503" s="274"/>
      <c r="G503" s="283"/>
      <c r="H503" s="242"/>
      <c r="I503" s="300">
        <v>20.100000000000001</v>
      </c>
      <c r="J503" s="242"/>
      <c r="K503" s="196"/>
      <c r="L503" s="196"/>
      <c r="M503" s="242"/>
      <c r="N503" s="183"/>
      <c r="O503" s="183"/>
      <c r="P503" s="234" t="str">
        <f>IF(AND(N503&lt;&gt;"",O503&lt;&gt;""),IF(AND(N503&gt;5,O503&gt;5),"I",IF(AND(N503&lt;=5,O503&gt;5),"II",IF(AND(N503&gt;5,O503&lt;=5),"IV",IF(AND(N503&lt;=5,O503&lt;=5),"III")))),"")</f>
        <v/>
      </c>
      <c r="Q503" s="196"/>
      <c r="R503" s="297">
        <f>IF(Q503="SI",1,IF(Q503="NO",3,0))</f>
        <v>0</v>
      </c>
      <c r="S503" s="28" t="s">
        <v>557</v>
      </c>
      <c r="T503" s="73"/>
      <c r="U503" s="74"/>
      <c r="V503" s="74"/>
      <c r="W503" s="74"/>
      <c r="X503" s="74"/>
      <c r="Y503" s="74"/>
      <c r="Z503" s="29" t="str">
        <f t="shared" si="35"/>
        <v/>
      </c>
      <c r="AA503" s="80">
        <f>IF(Z503="Suficiente",1,0)</f>
        <v>0</v>
      </c>
      <c r="AB503" s="80">
        <f>IF(Z503="Deficiente",1,0)</f>
        <v>0</v>
      </c>
      <c r="AC503" s="337" t="str">
        <f>IF(SUM(R503:R527)&gt;=1,IF((SUM(R503:R527)/COUNTA(Q503:Q527))=1,IF(SUM(AA503:AA527)&gt;=1,IF(SUM(AA503:AA527)/(SUM(AA503:AA527)+SUM(AB503:AB527))=100%,"SI","NO"),"NO"),"NO"),"")</f>
        <v/>
      </c>
      <c r="AD503" s="237" t="str">
        <f>IF($N503=1,"b","")</f>
        <v/>
      </c>
      <c r="AE503" s="237" t="str">
        <f>IF($O503=1,"b","")</f>
        <v/>
      </c>
      <c r="AF503" s="183"/>
      <c r="AG503" s="183"/>
      <c r="AH503" s="199">
        <f>IF(OR($AD503="b",$AE503="b"),2,0)</f>
        <v>0</v>
      </c>
      <c r="AI503" s="199">
        <f>IF(AND($N503=1,$AF503=1,$O503=1,$AG503=1),1,0)</f>
        <v>0</v>
      </c>
      <c r="AJ503" s="215">
        <f>IF(AF503&lt;&gt;"",IF(AI503=1,1,IF(OR($AF503&gt;$N503,AND($AC503="SI",$AF503=$N503),AND($AC503="NO",$AF503&lt;&gt;$N503)),0,1)),0)</f>
        <v>0</v>
      </c>
      <c r="AK503" s="215">
        <f>IF(AG503&lt;&gt;"",IF(AI503=1,1,IF(OR(AG503&gt;O503,AND(AC503="SI",AG503=O503),AND(AC503="NO",AG503&lt;&gt;O503)),0,1)),0)</f>
        <v>0</v>
      </c>
      <c r="AL503" s="215">
        <f>IF(AC503&lt;&gt;"",(+AI503+AJ503+AK503),0)</f>
        <v>0</v>
      </c>
      <c r="AM503" s="333" t="str">
        <f>IF($AL503&gt;=2,IF(AND($AF503="",$AG503=""),"",IF(AND($AF503&gt;5,$AG503&gt;5),"I","")),"")</f>
        <v/>
      </c>
      <c r="AN503" s="333" t="str">
        <f>IF($AL503&gt;=2,IF(AND($AF503="",$AG503=""),"",IF(AND($AF503&lt;6,$AG503&gt;5),"II","")),"")</f>
        <v/>
      </c>
      <c r="AO503" s="333" t="str">
        <f>IF($AL503&gt;=2,IF(AND($AF503="",$AG503=""),"",IF(AND($AF503&lt;6,$AG503&lt;6),"III","")),"")</f>
        <v/>
      </c>
      <c r="AP503" s="333" t="str">
        <f>IF($AL503&gt;=2,IF(AND($AF503="",$AG503=""),"",IF(AND($AF503&gt;5,$AG503&lt;6),"IV","")),"")</f>
        <v/>
      </c>
      <c r="AQ503" s="264"/>
      <c r="AR503" s="267"/>
    </row>
    <row r="504" spans="1:44" s="75" customFormat="1" ht="17.100000000000001" customHeight="1" x14ac:dyDescent="0.25">
      <c r="A504" s="290"/>
      <c r="B504" s="275"/>
      <c r="C504" s="272"/>
      <c r="D504" s="275"/>
      <c r="E504" s="281"/>
      <c r="F504" s="275"/>
      <c r="G504" s="284"/>
      <c r="H504" s="197"/>
      <c r="I504" s="295"/>
      <c r="J504" s="197"/>
      <c r="K504" s="195"/>
      <c r="L504" s="195"/>
      <c r="M504" s="197"/>
      <c r="N504" s="184"/>
      <c r="O504" s="184"/>
      <c r="P504" s="235"/>
      <c r="Q504" s="195"/>
      <c r="R504" s="257"/>
      <c r="S504" s="30" t="s">
        <v>558</v>
      </c>
      <c r="T504" s="76"/>
      <c r="U504" s="77"/>
      <c r="V504" s="77"/>
      <c r="W504" s="77"/>
      <c r="X504" s="77"/>
      <c r="Y504" s="77"/>
      <c r="Z504" s="31" t="str">
        <f t="shared" si="35"/>
        <v/>
      </c>
      <c r="AA504" s="81">
        <f t="shared" si="37"/>
        <v>0</v>
      </c>
      <c r="AB504" s="81">
        <f t="shared" ref="AB504:AB567" si="38">IF(Z504="Deficiente",1,0)</f>
        <v>0</v>
      </c>
      <c r="AC504" s="338"/>
      <c r="AD504" s="238"/>
      <c r="AE504" s="238"/>
      <c r="AF504" s="184"/>
      <c r="AG504" s="184"/>
      <c r="AH504" s="200"/>
      <c r="AI504" s="200"/>
      <c r="AJ504" s="216"/>
      <c r="AK504" s="216"/>
      <c r="AL504" s="216"/>
      <c r="AM504" s="252"/>
      <c r="AN504" s="252"/>
      <c r="AO504" s="252"/>
      <c r="AP504" s="252"/>
      <c r="AQ504" s="265"/>
      <c r="AR504" s="209"/>
    </row>
    <row r="505" spans="1:44" s="75" customFormat="1" ht="17.100000000000001" customHeight="1" x14ac:dyDescent="0.25">
      <c r="A505" s="290"/>
      <c r="B505" s="275"/>
      <c r="C505" s="272"/>
      <c r="D505" s="275"/>
      <c r="E505" s="281"/>
      <c r="F505" s="275"/>
      <c r="G505" s="284"/>
      <c r="H505" s="197"/>
      <c r="I505" s="295"/>
      <c r="J505" s="197"/>
      <c r="K505" s="195"/>
      <c r="L505" s="195"/>
      <c r="M505" s="197"/>
      <c r="N505" s="184"/>
      <c r="O505" s="184"/>
      <c r="P505" s="235"/>
      <c r="Q505" s="195"/>
      <c r="R505" s="257"/>
      <c r="S505" s="30" t="s">
        <v>559</v>
      </c>
      <c r="T505" s="76"/>
      <c r="U505" s="77"/>
      <c r="V505" s="77"/>
      <c r="W505" s="77"/>
      <c r="X505" s="77"/>
      <c r="Y505" s="77"/>
      <c r="Z505" s="31" t="str">
        <f t="shared" si="35"/>
        <v/>
      </c>
      <c r="AA505" s="81">
        <f t="shared" si="37"/>
        <v>0</v>
      </c>
      <c r="AB505" s="81">
        <f t="shared" si="38"/>
        <v>0</v>
      </c>
      <c r="AC505" s="338"/>
      <c r="AD505" s="238"/>
      <c r="AE505" s="238"/>
      <c r="AF505" s="184"/>
      <c r="AG505" s="184"/>
      <c r="AH505" s="200"/>
      <c r="AI505" s="200"/>
      <c r="AJ505" s="216"/>
      <c r="AK505" s="216"/>
      <c r="AL505" s="216"/>
      <c r="AM505" s="252"/>
      <c r="AN505" s="252"/>
      <c r="AO505" s="252"/>
      <c r="AP505" s="252"/>
      <c r="AQ505" s="265"/>
      <c r="AR505" s="209"/>
    </row>
    <row r="506" spans="1:44" s="75" customFormat="1" ht="17.100000000000001" customHeight="1" x14ac:dyDescent="0.25">
      <c r="A506" s="290"/>
      <c r="B506" s="275"/>
      <c r="C506" s="272"/>
      <c r="D506" s="275"/>
      <c r="E506" s="281"/>
      <c r="F506" s="275"/>
      <c r="G506" s="284"/>
      <c r="H506" s="197"/>
      <c r="I506" s="295"/>
      <c r="J506" s="197"/>
      <c r="K506" s="195"/>
      <c r="L506" s="195"/>
      <c r="M506" s="197"/>
      <c r="N506" s="184"/>
      <c r="O506" s="184"/>
      <c r="P506" s="235"/>
      <c r="Q506" s="195"/>
      <c r="R506" s="257"/>
      <c r="S506" s="30" t="s">
        <v>560</v>
      </c>
      <c r="T506" s="76"/>
      <c r="U506" s="77"/>
      <c r="V506" s="77"/>
      <c r="W506" s="77"/>
      <c r="X506" s="77"/>
      <c r="Y506" s="77"/>
      <c r="Z506" s="31" t="str">
        <f t="shared" si="35"/>
        <v/>
      </c>
      <c r="AA506" s="81">
        <f t="shared" si="37"/>
        <v>0</v>
      </c>
      <c r="AB506" s="81">
        <f t="shared" si="38"/>
        <v>0</v>
      </c>
      <c r="AC506" s="338"/>
      <c r="AD506" s="238"/>
      <c r="AE506" s="238"/>
      <c r="AF506" s="184"/>
      <c r="AG506" s="184"/>
      <c r="AH506" s="200"/>
      <c r="AI506" s="200"/>
      <c r="AJ506" s="216"/>
      <c r="AK506" s="216"/>
      <c r="AL506" s="216"/>
      <c r="AM506" s="252"/>
      <c r="AN506" s="252"/>
      <c r="AO506" s="252"/>
      <c r="AP506" s="252"/>
      <c r="AQ506" s="265"/>
      <c r="AR506" s="209"/>
    </row>
    <row r="507" spans="1:44" s="75" customFormat="1" ht="17.100000000000001" customHeight="1" x14ac:dyDescent="0.25">
      <c r="A507" s="290"/>
      <c r="B507" s="275"/>
      <c r="C507" s="272"/>
      <c r="D507" s="275"/>
      <c r="E507" s="281"/>
      <c r="F507" s="275"/>
      <c r="G507" s="284"/>
      <c r="H507" s="197"/>
      <c r="I507" s="295"/>
      <c r="J507" s="197"/>
      <c r="K507" s="195"/>
      <c r="L507" s="195"/>
      <c r="M507" s="197"/>
      <c r="N507" s="184"/>
      <c r="O507" s="184"/>
      <c r="P507" s="235"/>
      <c r="Q507" s="195"/>
      <c r="R507" s="257"/>
      <c r="S507" s="30" t="s">
        <v>561</v>
      </c>
      <c r="T507" s="76"/>
      <c r="U507" s="77"/>
      <c r="V507" s="77"/>
      <c r="W507" s="77"/>
      <c r="X507" s="77"/>
      <c r="Y507" s="77"/>
      <c r="Z507" s="31" t="str">
        <f t="shared" si="35"/>
        <v/>
      </c>
      <c r="AA507" s="81">
        <f t="shared" si="37"/>
        <v>0</v>
      </c>
      <c r="AB507" s="81">
        <f t="shared" si="38"/>
        <v>0</v>
      </c>
      <c r="AC507" s="338"/>
      <c r="AD507" s="238"/>
      <c r="AE507" s="238"/>
      <c r="AF507" s="184"/>
      <c r="AG507" s="184"/>
      <c r="AH507" s="200"/>
      <c r="AI507" s="200"/>
      <c r="AJ507" s="216"/>
      <c r="AK507" s="216"/>
      <c r="AL507" s="216"/>
      <c r="AM507" s="252"/>
      <c r="AN507" s="252"/>
      <c r="AO507" s="252"/>
      <c r="AP507" s="252"/>
      <c r="AQ507" s="265"/>
      <c r="AR507" s="209"/>
    </row>
    <row r="508" spans="1:44" s="75" customFormat="1" ht="17.100000000000001" customHeight="1" x14ac:dyDescent="0.25">
      <c r="A508" s="290"/>
      <c r="B508" s="275"/>
      <c r="C508" s="272"/>
      <c r="D508" s="275"/>
      <c r="E508" s="281"/>
      <c r="F508" s="275"/>
      <c r="G508" s="284"/>
      <c r="H508" s="197"/>
      <c r="I508" s="295">
        <v>20.2</v>
      </c>
      <c r="J508" s="197"/>
      <c r="K508" s="195"/>
      <c r="L508" s="195"/>
      <c r="M508" s="197"/>
      <c r="N508" s="184"/>
      <c r="O508" s="184"/>
      <c r="P508" s="235"/>
      <c r="Q508" s="195"/>
      <c r="R508" s="298">
        <f>IF(Q508="SI",1,IF(Q508="NO",3,0))</f>
        <v>0</v>
      </c>
      <c r="S508" s="30" t="s">
        <v>562</v>
      </c>
      <c r="T508" s="76"/>
      <c r="U508" s="77"/>
      <c r="V508" s="77"/>
      <c r="W508" s="77"/>
      <c r="X508" s="77"/>
      <c r="Y508" s="77"/>
      <c r="Z508" s="31" t="str">
        <f t="shared" si="35"/>
        <v/>
      </c>
      <c r="AA508" s="81">
        <f t="shared" si="37"/>
        <v>0</v>
      </c>
      <c r="AB508" s="81">
        <f t="shared" si="38"/>
        <v>0</v>
      </c>
      <c r="AC508" s="338"/>
      <c r="AD508" s="238"/>
      <c r="AE508" s="238"/>
      <c r="AF508" s="184"/>
      <c r="AG508" s="184"/>
      <c r="AH508" s="200"/>
      <c r="AI508" s="200"/>
      <c r="AJ508" s="216"/>
      <c r="AK508" s="216"/>
      <c r="AL508" s="216"/>
      <c r="AM508" s="252"/>
      <c r="AN508" s="252"/>
      <c r="AO508" s="252"/>
      <c r="AP508" s="252"/>
      <c r="AQ508" s="265"/>
      <c r="AR508" s="208"/>
    </row>
    <row r="509" spans="1:44" s="75" customFormat="1" ht="17.100000000000001" customHeight="1" x14ac:dyDescent="0.25">
      <c r="A509" s="290"/>
      <c r="B509" s="275"/>
      <c r="C509" s="272"/>
      <c r="D509" s="275"/>
      <c r="E509" s="281"/>
      <c r="F509" s="275"/>
      <c r="G509" s="284"/>
      <c r="H509" s="197"/>
      <c r="I509" s="295"/>
      <c r="J509" s="197"/>
      <c r="K509" s="195"/>
      <c r="L509" s="195"/>
      <c r="M509" s="197"/>
      <c r="N509" s="184"/>
      <c r="O509" s="184"/>
      <c r="P509" s="235"/>
      <c r="Q509" s="195"/>
      <c r="R509" s="257"/>
      <c r="S509" s="30" t="s">
        <v>563</v>
      </c>
      <c r="T509" s="76"/>
      <c r="U509" s="77"/>
      <c r="V509" s="77"/>
      <c r="W509" s="77"/>
      <c r="X509" s="77"/>
      <c r="Y509" s="77"/>
      <c r="Z509" s="31" t="str">
        <f t="shared" si="35"/>
        <v/>
      </c>
      <c r="AA509" s="81">
        <f t="shared" si="37"/>
        <v>0</v>
      </c>
      <c r="AB509" s="81">
        <f t="shared" si="38"/>
        <v>0</v>
      </c>
      <c r="AC509" s="338"/>
      <c r="AD509" s="238"/>
      <c r="AE509" s="238"/>
      <c r="AF509" s="184"/>
      <c r="AG509" s="184"/>
      <c r="AH509" s="200"/>
      <c r="AI509" s="200"/>
      <c r="AJ509" s="216"/>
      <c r="AK509" s="216"/>
      <c r="AL509" s="216"/>
      <c r="AM509" s="252"/>
      <c r="AN509" s="252"/>
      <c r="AO509" s="252"/>
      <c r="AP509" s="252"/>
      <c r="AQ509" s="265"/>
      <c r="AR509" s="209"/>
    </row>
    <row r="510" spans="1:44" s="75" customFormat="1" ht="17.100000000000001" customHeight="1" x14ac:dyDescent="0.25">
      <c r="A510" s="290"/>
      <c r="B510" s="275"/>
      <c r="C510" s="272"/>
      <c r="D510" s="275"/>
      <c r="E510" s="281"/>
      <c r="F510" s="275"/>
      <c r="G510" s="284"/>
      <c r="H510" s="197"/>
      <c r="I510" s="295"/>
      <c r="J510" s="197"/>
      <c r="K510" s="195"/>
      <c r="L510" s="195"/>
      <c r="M510" s="197"/>
      <c r="N510" s="184"/>
      <c r="O510" s="184"/>
      <c r="P510" s="235"/>
      <c r="Q510" s="195"/>
      <c r="R510" s="257"/>
      <c r="S510" s="30" t="s">
        <v>564</v>
      </c>
      <c r="T510" s="76"/>
      <c r="U510" s="77"/>
      <c r="V510" s="77"/>
      <c r="W510" s="77"/>
      <c r="X510" s="77"/>
      <c r="Y510" s="77"/>
      <c r="Z510" s="31" t="str">
        <f t="shared" si="35"/>
        <v/>
      </c>
      <c r="AA510" s="81">
        <f t="shared" si="37"/>
        <v>0</v>
      </c>
      <c r="AB510" s="81">
        <f t="shared" si="38"/>
        <v>0</v>
      </c>
      <c r="AC510" s="338"/>
      <c r="AD510" s="238"/>
      <c r="AE510" s="238"/>
      <c r="AF510" s="184"/>
      <c r="AG510" s="184"/>
      <c r="AH510" s="200"/>
      <c r="AI510" s="200"/>
      <c r="AJ510" s="216"/>
      <c r="AK510" s="216"/>
      <c r="AL510" s="216"/>
      <c r="AM510" s="252"/>
      <c r="AN510" s="252"/>
      <c r="AO510" s="252"/>
      <c r="AP510" s="252"/>
      <c r="AQ510" s="265"/>
      <c r="AR510" s="209"/>
    </row>
    <row r="511" spans="1:44" s="75" customFormat="1" ht="17.100000000000001" customHeight="1" x14ac:dyDescent="0.25">
      <c r="A511" s="290"/>
      <c r="B511" s="275"/>
      <c r="C511" s="272"/>
      <c r="D511" s="275"/>
      <c r="E511" s="281"/>
      <c r="F511" s="275"/>
      <c r="G511" s="284"/>
      <c r="H511" s="197"/>
      <c r="I511" s="295"/>
      <c r="J511" s="197"/>
      <c r="K511" s="195"/>
      <c r="L511" s="195"/>
      <c r="M511" s="197"/>
      <c r="N511" s="184"/>
      <c r="O511" s="184"/>
      <c r="P511" s="235"/>
      <c r="Q511" s="195"/>
      <c r="R511" s="257"/>
      <c r="S511" s="30" t="s">
        <v>565</v>
      </c>
      <c r="T511" s="76"/>
      <c r="U511" s="77"/>
      <c r="V511" s="77"/>
      <c r="W511" s="77"/>
      <c r="X511" s="77"/>
      <c r="Y511" s="77"/>
      <c r="Z511" s="31" t="str">
        <f t="shared" si="35"/>
        <v/>
      </c>
      <c r="AA511" s="81">
        <f t="shared" si="37"/>
        <v>0</v>
      </c>
      <c r="AB511" s="81">
        <f t="shared" si="38"/>
        <v>0</v>
      </c>
      <c r="AC511" s="338"/>
      <c r="AD511" s="238"/>
      <c r="AE511" s="238"/>
      <c r="AF511" s="184"/>
      <c r="AG511" s="184"/>
      <c r="AH511" s="200"/>
      <c r="AI511" s="200"/>
      <c r="AJ511" s="216"/>
      <c r="AK511" s="216"/>
      <c r="AL511" s="216"/>
      <c r="AM511" s="252"/>
      <c r="AN511" s="252"/>
      <c r="AO511" s="252"/>
      <c r="AP511" s="252"/>
      <c r="AQ511" s="265"/>
      <c r="AR511" s="209"/>
    </row>
    <row r="512" spans="1:44" s="75" customFormat="1" ht="17.100000000000001" customHeight="1" x14ac:dyDescent="0.25">
      <c r="A512" s="290"/>
      <c r="B512" s="275"/>
      <c r="C512" s="272"/>
      <c r="D512" s="275"/>
      <c r="E512" s="281"/>
      <c r="F512" s="275"/>
      <c r="G512" s="284"/>
      <c r="H512" s="197"/>
      <c r="I512" s="295"/>
      <c r="J512" s="197"/>
      <c r="K512" s="195"/>
      <c r="L512" s="195"/>
      <c r="M512" s="197"/>
      <c r="N512" s="184"/>
      <c r="O512" s="184"/>
      <c r="P512" s="235"/>
      <c r="Q512" s="195"/>
      <c r="R512" s="257"/>
      <c r="S512" s="30" t="s">
        <v>566</v>
      </c>
      <c r="T512" s="76"/>
      <c r="U512" s="77"/>
      <c r="V512" s="77"/>
      <c r="W512" s="77"/>
      <c r="X512" s="77"/>
      <c r="Y512" s="77"/>
      <c r="Z512" s="31" t="str">
        <f t="shared" si="35"/>
        <v/>
      </c>
      <c r="AA512" s="81">
        <f t="shared" si="37"/>
        <v>0</v>
      </c>
      <c r="AB512" s="81">
        <f t="shared" si="38"/>
        <v>0</v>
      </c>
      <c r="AC512" s="338"/>
      <c r="AD512" s="238"/>
      <c r="AE512" s="238"/>
      <c r="AF512" s="184"/>
      <c r="AG512" s="184"/>
      <c r="AH512" s="200"/>
      <c r="AI512" s="200"/>
      <c r="AJ512" s="216"/>
      <c r="AK512" s="216"/>
      <c r="AL512" s="216"/>
      <c r="AM512" s="252"/>
      <c r="AN512" s="252"/>
      <c r="AO512" s="252"/>
      <c r="AP512" s="252"/>
      <c r="AQ512" s="265"/>
      <c r="AR512" s="209"/>
    </row>
    <row r="513" spans="1:44" s="75" customFormat="1" ht="17.100000000000001" customHeight="1" x14ac:dyDescent="0.25">
      <c r="A513" s="290"/>
      <c r="B513" s="275"/>
      <c r="C513" s="272"/>
      <c r="D513" s="275"/>
      <c r="E513" s="281"/>
      <c r="F513" s="275"/>
      <c r="G513" s="284"/>
      <c r="H513" s="197"/>
      <c r="I513" s="295">
        <v>20.3</v>
      </c>
      <c r="J513" s="197"/>
      <c r="K513" s="195"/>
      <c r="L513" s="195"/>
      <c r="M513" s="197"/>
      <c r="N513" s="184"/>
      <c r="O513" s="184"/>
      <c r="P513" s="235"/>
      <c r="Q513" s="195"/>
      <c r="R513" s="298">
        <f>IF(Q513="SI",1,IF(Q513="NO",3,0))</f>
        <v>0</v>
      </c>
      <c r="S513" s="30" t="s">
        <v>567</v>
      </c>
      <c r="T513" s="76"/>
      <c r="U513" s="77"/>
      <c r="V513" s="77"/>
      <c r="W513" s="77"/>
      <c r="X513" s="77"/>
      <c r="Y513" s="77"/>
      <c r="Z513" s="31" t="str">
        <f t="shared" si="35"/>
        <v/>
      </c>
      <c r="AA513" s="81">
        <f t="shared" si="37"/>
        <v>0</v>
      </c>
      <c r="AB513" s="81">
        <f t="shared" si="38"/>
        <v>0</v>
      </c>
      <c r="AC513" s="338"/>
      <c r="AD513" s="238"/>
      <c r="AE513" s="238"/>
      <c r="AF513" s="184"/>
      <c r="AG513" s="184"/>
      <c r="AH513" s="200"/>
      <c r="AI513" s="200"/>
      <c r="AJ513" s="216"/>
      <c r="AK513" s="216"/>
      <c r="AL513" s="216"/>
      <c r="AM513" s="252"/>
      <c r="AN513" s="252"/>
      <c r="AO513" s="252"/>
      <c r="AP513" s="252"/>
      <c r="AQ513" s="265"/>
      <c r="AR513" s="208"/>
    </row>
    <row r="514" spans="1:44" s="75" customFormat="1" ht="17.100000000000001" customHeight="1" x14ac:dyDescent="0.25">
      <c r="A514" s="290"/>
      <c r="B514" s="275"/>
      <c r="C514" s="272"/>
      <c r="D514" s="275"/>
      <c r="E514" s="281"/>
      <c r="F514" s="275"/>
      <c r="G514" s="284"/>
      <c r="H514" s="197"/>
      <c r="I514" s="295"/>
      <c r="J514" s="197"/>
      <c r="K514" s="195"/>
      <c r="L514" s="195"/>
      <c r="M514" s="197"/>
      <c r="N514" s="184"/>
      <c r="O514" s="184"/>
      <c r="P514" s="235"/>
      <c r="Q514" s="195"/>
      <c r="R514" s="257"/>
      <c r="S514" s="30" t="s">
        <v>568</v>
      </c>
      <c r="T514" s="76"/>
      <c r="U514" s="77"/>
      <c r="V514" s="77"/>
      <c r="W514" s="77"/>
      <c r="X514" s="77"/>
      <c r="Y514" s="77"/>
      <c r="Z514" s="31" t="str">
        <f t="shared" si="35"/>
        <v/>
      </c>
      <c r="AA514" s="81">
        <f t="shared" si="37"/>
        <v>0</v>
      </c>
      <c r="AB514" s="81">
        <f t="shared" si="38"/>
        <v>0</v>
      </c>
      <c r="AC514" s="338"/>
      <c r="AD514" s="238"/>
      <c r="AE514" s="238"/>
      <c r="AF514" s="184"/>
      <c r="AG514" s="184"/>
      <c r="AH514" s="200"/>
      <c r="AI514" s="200"/>
      <c r="AJ514" s="216"/>
      <c r="AK514" s="216"/>
      <c r="AL514" s="216"/>
      <c r="AM514" s="252"/>
      <c r="AN514" s="252"/>
      <c r="AO514" s="252"/>
      <c r="AP514" s="252"/>
      <c r="AQ514" s="265"/>
      <c r="AR514" s="209"/>
    </row>
    <row r="515" spans="1:44" s="75" customFormat="1" ht="17.100000000000001" customHeight="1" x14ac:dyDescent="0.25">
      <c r="A515" s="290"/>
      <c r="B515" s="275"/>
      <c r="C515" s="272"/>
      <c r="D515" s="275"/>
      <c r="E515" s="281"/>
      <c r="F515" s="275"/>
      <c r="G515" s="284"/>
      <c r="H515" s="197"/>
      <c r="I515" s="295"/>
      <c r="J515" s="197"/>
      <c r="K515" s="195"/>
      <c r="L515" s="195"/>
      <c r="M515" s="197"/>
      <c r="N515" s="184"/>
      <c r="O515" s="184"/>
      <c r="P515" s="235"/>
      <c r="Q515" s="195"/>
      <c r="R515" s="257"/>
      <c r="S515" s="30" t="s">
        <v>569</v>
      </c>
      <c r="T515" s="76"/>
      <c r="U515" s="77"/>
      <c r="V515" s="77"/>
      <c r="W515" s="77"/>
      <c r="X515" s="77"/>
      <c r="Y515" s="77"/>
      <c r="Z515" s="31" t="str">
        <f t="shared" si="35"/>
        <v/>
      </c>
      <c r="AA515" s="81">
        <f t="shared" si="37"/>
        <v>0</v>
      </c>
      <c r="AB515" s="81">
        <f t="shared" si="38"/>
        <v>0</v>
      </c>
      <c r="AC515" s="338"/>
      <c r="AD515" s="238"/>
      <c r="AE515" s="238"/>
      <c r="AF515" s="184"/>
      <c r="AG515" s="184"/>
      <c r="AH515" s="200"/>
      <c r="AI515" s="200"/>
      <c r="AJ515" s="216"/>
      <c r="AK515" s="216"/>
      <c r="AL515" s="216"/>
      <c r="AM515" s="252"/>
      <c r="AN515" s="252"/>
      <c r="AO515" s="252"/>
      <c r="AP515" s="252"/>
      <c r="AQ515" s="265"/>
      <c r="AR515" s="209"/>
    </row>
    <row r="516" spans="1:44" s="75" customFormat="1" ht="17.100000000000001" customHeight="1" x14ac:dyDescent="0.25">
      <c r="A516" s="290"/>
      <c r="B516" s="275"/>
      <c r="C516" s="272"/>
      <c r="D516" s="275"/>
      <c r="E516" s="281"/>
      <c r="F516" s="275"/>
      <c r="G516" s="284"/>
      <c r="H516" s="197"/>
      <c r="I516" s="295"/>
      <c r="J516" s="197"/>
      <c r="K516" s="195"/>
      <c r="L516" s="195"/>
      <c r="M516" s="197"/>
      <c r="N516" s="184"/>
      <c r="O516" s="184"/>
      <c r="P516" s="235"/>
      <c r="Q516" s="195"/>
      <c r="R516" s="257"/>
      <c r="S516" s="30" t="s">
        <v>570</v>
      </c>
      <c r="T516" s="76"/>
      <c r="U516" s="77"/>
      <c r="V516" s="77"/>
      <c r="W516" s="77"/>
      <c r="X516" s="77"/>
      <c r="Y516" s="77"/>
      <c r="Z516" s="31" t="str">
        <f t="shared" si="35"/>
        <v/>
      </c>
      <c r="AA516" s="81">
        <f t="shared" si="37"/>
        <v>0</v>
      </c>
      <c r="AB516" s="81">
        <f t="shared" si="38"/>
        <v>0</v>
      </c>
      <c r="AC516" s="338"/>
      <c r="AD516" s="238"/>
      <c r="AE516" s="238"/>
      <c r="AF516" s="184"/>
      <c r="AG516" s="184"/>
      <c r="AH516" s="200"/>
      <c r="AI516" s="200"/>
      <c r="AJ516" s="216"/>
      <c r="AK516" s="216"/>
      <c r="AL516" s="216"/>
      <c r="AM516" s="252"/>
      <c r="AN516" s="252"/>
      <c r="AO516" s="252"/>
      <c r="AP516" s="252"/>
      <c r="AQ516" s="265"/>
      <c r="AR516" s="209"/>
    </row>
    <row r="517" spans="1:44" s="75" customFormat="1" ht="17.100000000000001" customHeight="1" x14ac:dyDescent="0.25">
      <c r="A517" s="290"/>
      <c r="B517" s="275"/>
      <c r="C517" s="272"/>
      <c r="D517" s="275"/>
      <c r="E517" s="281"/>
      <c r="F517" s="275"/>
      <c r="G517" s="284"/>
      <c r="H517" s="197"/>
      <c r="I517" s="295"/>
      <c r="J517" s="197"/>
      <c r="K517" s="195"/>
      <c r="L517" s="195"/>
      <c r="M517" s="197"/>
      <c r="N517" s="184"/>
      <c r="O517" s="184"/>
      <c r="P517" s="235"/>
      <c r="Q517" s="195"/>
      <c r="R517" s="257"/>
      <c r="S517" s="30" t="s">
        <v>571</v>
      </c>
      <c r="T517" s="76"/>
      <c r="U517" s="77"/>
      <c r="V517" s="77"/>
      <c r="W517" s="77"/>
      <c r="X517" s="77"/>
      <c r="Y517" s="77"/>
      <c r="Z517" s="31" t="str">
        <f t="shared" si="35"/>
        <v/>
      </c>
      <c r="AA517" s="81">
        <f t="shared" si="37"/>
        <v>0</v>
      </c>
      <c r="AB517" s="81">
        <f t="shared" si="38"/>
        <v>0</v>
      </c>
      <c r="AC517" s="338"/>
      <c r="AD517" s="238"/>
      <c r="AE517" s="238"/>
      <c r="AF517" s="184"/>
      <c r="AG517" s="184"/>
      <c r="AH517" s="200"/>
      <c r="AI517" s="200"/>
      <c r="AJ517" s="216"/>
      <c r="AK517" s="216"/>
      <c r="AL517" s="216"/>
      <c r="AM517" s="252"/>
      <c r="AN517" s="252"/>
      <c r="AO517" s="252"/>
      <c r="AP517" s="252"/>
      <c r="AQ517" s="265"/>
      <c r="AR517" s="209"/>
    </row>
    <row r="518" spans="1:44" s="75" customFormat="1" ht="17.100000000000001" customHeight="1" x14ac:dyDescent="0.25">
      <c r="A518" s="290"/>
      <c r="B518" s="275"/>
      <c r="C518" s="272"/>
      <c r="D518" s="275"/>
      <c r="E518" s="281"/>
      <c r="F518" s="275"/>
      <c r="G518" s="284"/>
      <c r="H518" s="197"/>
      <c r="I518" s="295">
        <v>20.399999999999999</v>
      </c>
      <c r="J518" s="197"/>
      <c r="K518" s="195"/>
      <c r="L518" s="195"/>
      <c r="M518" s="197"/>
      <c r="N518" s="184"/>
      <c r="O518" s="184"/>
      <c r="P518" s="235"/>
      <c r="Q518" s="195"/>
      <c r="R518" s="298">
        <f>IF(Q518="SI",1,IF(Q518="NO",3,0))</f>
        <v>0</v>
      </c>
      <c r="S518" s="30" t="s">
        <v>572</v>
      </c>
      <c r="T518" s="76"/>
      <c r="U518" s="77"/>
      <c r="V518" s="77"/>
      <c r="W518" s="77"/>
      <c r="X518" s="77"/>
      <c r="Y518" s="77"/>
      <c r="Z518" s="31" t="str">
        <f t="shared" si="35"/>
        <v/>
      </c>
      <c r="AA518" s="81">
        <f t="shared" si="37"/>
        <v>0</v>
      </c>
      <c r="AB518" s="81">
        <f t="shared" si="38"/>
        <v>0</v>
      </c>
      <c r="AC518" s="338"/>
      <c r="AD518" s="238"/>
      <c r="AE518" s="238"/>
      <c r="AF518" s="184"/>
      <c r="AG518" s="184"/>
      <c r="AH518" s="200"/>
      <c r="AI518" s="200"/>
      <c r="AJ518" s="216"/>
      <c r="AK518" s="216"/>
      <c r="AL518" s="216"/>
      <c r="AM518" s="252"/>
      <c r="AN518" s="252"/>
      <c r="AO518" s="252"/>
      <c r="AP518" s="252"/>
      <c r="AQ518" s="265"/>
      <c r="AR518" s="208"/>
    </row>
    <row r="519" spans="1:44" s="75" customFormat="1" ht="17.100000000000001" customHeight="1" x14ac:dyDescent="0.25">
      <c r="A519" s="290"/>
      <c r="B519" s="275"/>
      <c r="C519" s="272"/>
      <c r="D519" s="275"/>
      <c r="E519" s="281"/>
      <c r="F519" s="275"/>
      <c r="G519" s="284"/>
      <c r="H519" s="197"/>
      <c r="I519" s="295"/>
      <c r="J519" s="197"/>
      <c r="K519" s="195"/>
      <c r="L519" s="195"/>
      <c r="M519" s="197"/>
      <c r="N519" s="184"/>
      <c r="O519" s="184"/>
      <c r="P519" s="235"/>
      <c r="Q519" s="195"/>
      <c r="R519" s="257"/>
      <c r="S519" s="30" t="s">
        <v>573</v>
      </c>
      <c r="T519" s="76"/>
      <c r="U519" s="77"/>
      <c r="V519" s="77"/>
      <c r="W519" s="77"/>
      <c r="X519" s="77"/>
      <c r="Y519" s="77"/>
      <c r="Z519" s="31" t="str">
        <f t="shared" si="35"/>
        <v/>
      </c>
      <c r="AA519" s="81">
        <f t="shared" si="37"/>
        <v>0</v>
      </c>
      <c r="AB519" s="81">
        <f t="shared" si="38"/>
        <v>0</v>
      </c>
      <c r="AC519" s="338"/>
      <c r="AD519" s="238"/>
      <c r="AE519" s="238"/>
      <c r="AF519" s="184"/>
      <c r="AG519" s="184"/>
      <c r="AH519" s="200"/>
      <c r="AI519" s="200"/>
      <c r="AJ519" s="216"/>
      <c r="AK519" s="216"/>
      <c r="AL519" s="216"/>
      <c r="AM519" s="252"/>
      <c r="AN519" s="252"/>
      <c r="AO519" s="252"/>
      <c r="AP519" s="252"/>
      <c r="AQ519" s="265"/>
      <c r="AR519" s="209"/>
    </row>
    <row r="520" spans="1:44" s="75" customFormat="1" ht="17.100000000000001" customHeight="1" x14ac:dyDescent="0.25">
      <c r="A520" s="290"/>
      <c r="B520" s="275"/>
      <c r="C520" s="272"/>
      <c r="D520" s="275"/>
      <c r="E520" s="281"/>
      <c r="F520" s="275"/>
      <c r="G520" s="284"/>
      <c r="H520" s="197"/>
      <c r="I520" s="295"/>
      <c r="J520" s="197"/>
      <c r="K520" s="195"/>
      <c r="L520" s="195"/>
      <c r="M520" s="197"/>
      <c r="N520" s="184"/>
      <c r="O520" s="184"/>
      <c r="P520" s="235"/>
      <c r="Q520" s="195"/>
      <c r="R520" s="257"/>
      <c r="S520" s="30" t="s">
        <v>574</v>
      </c>
      <c r="T520" s="76"/>
      <c r="U520" s="77"/>
      <c r="V520" s="77"/>
      <c r="W520" s="77"/>
      <c r="X520" s="77"/>
      <c r="Y520" s="77"/>
      <c r="Z520" s="31" t="str">
        <f t="shared" si="35"/>
        <v/>
      </c>
      <c r="AA520" s="81">
        <f t="shared" si="37"/>
        <v>0</v>
      </c>
      <c r="AB520" s="81">
        <f t="shared" si="38"/>
        <v>0</v>
      </c>
      <c r="AC520" s="338"/>
      <c r="AD520" s="238"/>
      <c r="AE520" s="238"/>
      <c r="AF520" s="184"/>
      <c r="AG520" s="184"/>
      <c r="AH520" s="200"/>
      <c r="AI520" s="200"/>
      <c r="AJ520" s="216"/>
      <c r="AK520" s="216"/>
      <c r="AL520" s="216"/>
      <c r="AM520" s="252"/>
      <c r="AN520" s="252"/>
      <c r="AO520" s="252"/>
      <c r="AP520" s="252"/>
      <c r="AQ520" s="265"/>
      <c r="AR520" s="209"/>
    </row>
    <row r="521" spans="1:44" s="75" customFormat="1" ht="17.100000000000001" customHeight="1" x14ac:dyDescent="0.25">
      <c r="A521" s="290"/>
      <c r="B521" s="275"/>
      <c r="C521" s="272"/>
      <c r="D521" s="275"/>
      <c r="E521" s="281"/>
      <c r="F521" s="275"/>
      <c r="G521" s="284"/>
      <c r="H521" s="197"/>
      <c r="I521" s="295"/>
      <c r="J521" s="197"/>
      <c r="K521" s="195"/>
      <c r="L521" s="195"/>
      <c r="M521" s="197"/>
      <c r="N521" s="184"/>
      <c r="O521" s="184"/>
      <c r="P521" s="235"/>
      <c r="Q521" s="195"/>
      <c r="R521" s="257"/>
      <c r="S521" s="30" t="s">
        <v>575</v>
      </c>
      <c r="T521" s="76"/>
      <c r="U521" s="77"/>
      <c r="V521" s="77"/>
      <c r="W521" s="77"/>
      <c r="X521" s="77"/>
      <c r="Y521" s="77"/>
      <c r="Z521" s="31" t="str">
        <f t="shared" si="35"/>
        <v/>
      </c>
      <c r="AA521" s="81">
        <f t="shared" si="37"/>
        <v>0</v>
      </c>
      <c r="AB521" s="81">
        <f t="shared" si="38"/>
        <v>0</v>
      </c>
      <c r="AC521" s="338"/>
      <c r="AD521" s="238"/>
      <c r="AE521" s="238"/>
      <c r="AF521" s="184"/>
      <c r="AG521" s="184"/>
      <c r="AH521" s="200"/>
      <c r="AI521" s="200"/>
      <c r="AJ521" s="216"/>
      <c r="AK521" s="216"/>
      <c r="AL521" s="216"/>
      <c r="AM521" s="252"/>
      <c r="AN521" s="252"/>
      <c r="AO521" s="252"/>
      <c r="AP521" s="252"/>
      <c r="AQ521" s="265"/>
      <c r="AR521" s="209"/>
    </row>
    <row r="522" spans="1:44" s="75" customFormat="1" ht="17.100000000000001" customHeight="1" x14ac:dyDescent="0.25">
      <c r="A522" s="290"/>
      <c r="B522" s="275"/>
      <c r="C522" s="272"/>
      <c r="D522" s="275"/>
      <c r="E522" s="281"/>
      <c r="F522" s="275"/>
      <c r="G522" s="284"/>
      <c r="H522" s="197"/>
      <c r="I522" s="295"/>
      <c r="J522" s="197"/>
      <c r="K522" s="195"/>
      <c r="L522" s="195"/>
      <c r="M522" s="197"/>
      <c r="N522" s="184"/>
      <c r="O522" s="184"/>
      <c r="P522" s="235"/>
      <c r="Q522" s="195"/>
      <c r="R522" s="257"/>
      <c r="S522" s="30" t="s">
        <v>576</v>
      </c>
      <c r="T522" s="76"/>
      <c r="U522" s="77"/>
      <c r="V522" s="77"/>
      <c r="W522" s="77"/>
      <c r="X522" s="77"/>
      <c r="Y522" s="77"/>
      <c r="Z522" s="31" t="str">
        <f t="shared" si="35"/>
        <v/>
      </c>
      <c r="AA522" s="81">
        <f t="shared" si="37"/>
        <v>0</v>
      </c>
      <c r="AB522" s="81">
        <f t="shared" si="38"/>
        <v>0</v>
      </c>
      <c r="AC522" s="338"/>
      <c r="AD522" s="238"/>
      <c r="AE522" s="238"/>
      <c r="AF522" s="184"/>
      <c r="AG522" s="184"/>
      <c r="AH522" s="200"/>
      <c r="AI522" s="200"/>
      <c r="AJ522" s="216"/>
      <c r="AK522" s="216"/>
      <c r="AL522" s="216"/>
      <c r="AM522" s="252"/>
      <c r="AN522" s="252"/>
      <c r="AO522" s="252"/>
      <c r="AP522" s="252"/>
      <c r="AQ522" s="265"/>
      <c r="AR522" s="209"/>
    </row>
    <row r="523" spans="1:44" s="75" customFormat="1" ht="17.100000000000001" customHeight="1" x14ac:dyDescent="0.25">
      <c r="A523" s="290"/>
      <c r="B523" s="275"/>
      <c r="C523" s="272"/>
      <c r="D523" s="275"/>
      <c r="E523" s="281"/>
      <c r="F523" s="275"/>
      <c r="G523" s="284"/>
      <c r="H523" s="197"/>
      <c r="I523" s="295">
        <v>20.5</v>
      </c>
      <c r="J523" s="197"/>
      <c r="K523" s="195"/>
      <c r="L523" s="195"/>
      <c r="M523" s="197"/>
      <c r="N523" s="184"/>
      <c r="O523" s="184"/>
      <c r="P523" s="235"/>
      <c r="Q523" s="195"/>
      <c r="R523" s="298">
        <f>IF(Q523="SI",1,IF(Q523="NO",3,0))</f>
        <v>0</v>
      </c>
      <c r="S523" s="30" t="s">
        <v>577</v>
      </c>
      <c r="T523" s="76"/>
      <c r="U523" s="77"/>
      <c r="V523" s="77"/>
      <c r="W523" s="77"/>
      <c r="X523" s="77"/>
      <c r="Y523" s="77"/>
      <c r="Z523" s="31" t="str">
        <f t="shared" si="35"/>
        <v/>
      </c>
      <c r="AA523" s="81">
        <f t="shared" si="37"/>
        <v>0</v>
      </c>
      <c r="AB523" s="81">
        <f t="shared" si="38"/>
        <v>0</v>
      </c>
      <c r="AC523" s="338"/>
      <c r="AD523" s="238"/>
      <c r="AE523" s="238"/>
      <c r="AF523" s="184"/>
      <c r="AG523" s="184"/>
      <c r="AH523" s="200"/>
      <c r="AI523" s="200"/>
      <c r="AJ523" s="216"/>
      <c r="AK523" s="216"/>
      <c r="AL523" s="216"/>
      <c r="AM523" s="252"/>
      <c r="AN523" s="252"/>
      <c r="AO523" s="252"/>
      <c r="AP523" s="252"/>
      <c r="AQ523" s="265"/>
      <c r="AR523" s="208"/>
    </row>
    <row r="524" spans="1:44" s="75" customFormat="1" ht="17.100000000000001" customHeight="1" x14ac:dyDescent="0.25">
      <c r="A524" s="290"/>
      <c r="B524" s="275"/>
      <c r="C524" s="272"/>
      <c r="D524" s="275"/>
      <c r="E524" s="281"/>
      <c r="F524" s="275"/>
      <c r="G524" s="284"/>
      <c r="H524" s="197"/>
      <c r="I524" s="295"/>
      <c r="J524" s="197"/>
      <c r="K524" s="195"/>
      <c r="L524" s="195"/>
      <c r="M524" s="197"/>
      <c r="N524" s="184"/>
      <c r="O524" s="184"/>
      <c r="P524" s="235"/>
      <c r="Q524" s="195"/>
      <c r="R524" s="257"/>
      <c r="S524" s="30" t="s">
        <v>578</v>
      </c>
      <c r="T524" s="76"/>
      <c r="U524" s="77"/>
      <c r="V524" s="77"/>
      <c r="W524" s="77"/>
      <c r="X524" s="77"/>
      <c r="Y524" s="77"/>
      <c r="Z524" s="31" t="str">
        <f t="shared" si="35"/>
        <v/>
      </c>
      <c r="AA524" s="81">
        <f t="shared" si="37"/>
        <v>0</v>
      </c>
      <c r="AB524" s="81">
        <f t="shared" si="38"/>
        <v>0</v>
      </c>
      <c r="AC524" s="338"/>
      <c r="AD524" s="238"/>
      <c r="AE524" s="238"/>
      <c r="AF524" s="184"/>
      <c r="AG524" s="184"/>
      <c r="AH524" s="200"/>
      <c r="AI524" s="200"/>
      <c r="AJ524" s="216"/>
      <c r="AK524" s="216"/>
      <c r="AL524" s="216"/>
      <c r="AM524" s="252"/>
      <c r="AN524" s="252"/>
      <c r="AO524" s="252"/>
      <c r="AP524" s="252"/>
      <c r="AQ524" s="265"/>
      <c r="AR524" s="209"/>
    </row>
    <row r="525" spans="1:44" s="75" customFormat="1" ht="17.100000000000001" customHeight="1" x14ac:dyDescent="0.25">
      <c r="A525" s="290"/>
      <c r="B525" s="275"/>
      <c r="C525" s="272"/>
      <c r="D525" s="275"/>
      <c r="E525" s="281"/>
      <c r="F525" s="275"/>
      <c r="G525" s="284"/>
      <c r="H525" s="197"/>
      <c r="I525" s="295"/>
      <c r="J525" s="197"/>
      <c r="K525" s="195"/>
      <c r="L525" s="195"/>
      <c r="M525" s="197"/>
      <c r="N525" s="184"/>
      <c r="O525" s="184"/>
      <c r="P525" s="235"/>
      <c r="Q525" s="195"/>
      <c r="R525" s="257"/>
      <c r="S525" s="30" t="s">
        <v>579</v>
      </c>
      <c r="T525" s="76"/>
      <c r="U525" s="77"/>
      <c r="V525" s="77"/>
      <c r="W525" s="77"/>
      <c r="X525" s="77"/>
      <c r="Y525" s="77"/>
      <c r="Z525" s="31" t="str">
        <f t="shared" si="35"/>
        <v/>
      </c>
      <c r="AA525" s="81">
        <f t="shared" si="37"/>
        <v>0</v>
      </c>
      <c r="AB525" s="81">
        <f t="shared" si="38"/>
        <v>0</v>
      </c>
      <c r="AC525" s="338"/>
      <c r="AD525" s="238"/>
      <c r="AE525" s="238"/>
      <c r="AF525" s="184"/>
      <c r="AG525" s="184"/>
      <c r="AH525" s="200"/>
      <c r="AI525" s="200"/>
      <c r="AJ525" s="216"/>
      <c r="AK525" s="216"/>
      <c r="AL525" s="216"/>
      <c r="AM525" s="252"/>
      <c r="AN525" s="252"/>
      <c r="AO525" s="252"/>
      <c r="AP525" s="252"/>
      <c r="AQ525" s="265"/>
      <c r="AR525" s="209"/>
    </row>
    <row r="526" spans="1:44" s="75" customFormat="1" ht="17.100000000000001" customHeight="1" x14ac:dyDescent="0.25">
      <c r="A526" s="290"/>
      <c r="B526" s="275"/>
      <c r="C526" s="272"/>
      <c r="D526" s="275"/>
      <c r="E526" s="281"/>
      <c r="F526" s="275"/>
      <c r="G526" s="284"/>
      <c r="H526" s="197"/>
      <c r="I526" s="295"/>
      <c r="J526" s="197"/>
      <c r="K526" s="195"/>
      <c r="L526" s="195"/>
      <c r="M526" s="197"/>
      <c r="N526" s="184"/>
      <c r="O526" s="184"/>
      <c r="P526" s="235"/>
      <c r="Q526" s="195"/>
      <c r="R526" s="257"/>
      <c r="S526" s="30" t="s">
        <v>580</v>
      </c>
      <c r="T526" s="76"/>
      <c r="U526" s="77"/>
      <c r="V526" s="77"/>
      <c r="W526" s="77"/>
      <c r="X526" s="77"/>
      <c r="Y526" s="77"/>
      <c r="Z526" s="31" t="str">
        <f t="shared" si="35"/>
        <v/>
      </c>
      <c r="AA526" s="81">
        <f t="shared" si="37"/>
        <v>0</v>
      </c>
      <c r="AB526" s="81">
        <f t="shared" si="38"/>
        <v>0</v>
      </c>
      <c r="AC526" s="338"/>
      <c r="AD526" s="238"/>
      <c r="AE526" s="238"/>
      <c r="AF526" s="184"/>
      <c r="AG526" s="184"/>
      <c r="AH526" s="200"/>
      <c r="AI526" s="200"/>
      <c r="AJ526" s="216"/>
      <c r="AK526" s="216"/>
      <c r="AL526" s="216"/>
      <c r="AM526" s="252"/>
      <c r="AN526" s="252"/>
      <c r="AO526" s="252"/>
      <c r="AP526" s="252"/>
      <c r="AQ526" s="265"/>
      <c r="AR526" s="209"/>
    </row>
    <row r="527" spans="1:44" s="75" customFormat="1" ht="17.100000000000001" customHeight="1" x14ac:dyDescent="0.25">
      <c r="A527" s="291"/>
      <c r="B527" s="276"/>
      <c r="C527" s="273"/>
      <c r="D527" s="276"/>
      <c r="E527" s="282"/>
      <c r="F527" s="276"/>
      <c r="G527" s="285"/>
      <c r="H527" s="198"/>
      <c r="I527" s="296"/>
      <c r="J527" s="198"/>
      <c r="K527" s="233"/>
      <c r="L527" s="233"/>
      <c r="M527" s="198"/>
      <c r="N527" s="185"/>
      <c r="O527" s="185"/>
      <c r="P527" s="236"/>
      <c r="Q527" s="233"/>
      <c r="R527" s="299"/>
      <c r="S527" s="32" t="s">
        <v>581</v>
      </c>
      <c r="T527" s="78"/>
      <c r="U527" s="79"/>
      <c r="V527" s="79"/>
      <c r="W527" s="79"/>
      <c r="X527" s="79"/>
      <c r="Y527" s="79"/>
      <c r="Z527" s="33" t="str">
        <f t="shared" si="35"/>
        <v/>
      </c>
      <c r="AA527" s="82">
        <f t="shared" si="37"/>
        <v>0</v>
      </c>
      <c r="AB527" s="82">
        <f t="shared" si="38"/>
        <v>0</v>
      </c>
      <c r="AC527" s="339"/>
      <c r="AD527" s="239"/>
      <c r="AE527" s="239"/>
      <c r="AF527" s="185"/>
      <c r="AG527" s="185"/>
      <c r="AH527" s="201"/>
      <c r="AI527" s="201"/>
      <c r="AJ527" s="217"/>
      <c r="AK527" s="217"/>
      <c r="AL527" s="217"/>
      <c r="AM527" s="253"/>
      <c r="AN527" s="253"/>
      <c r="AO527" s="253"/>
      <c r="AP527" s="253"/>
      <c r="AQ527" s="266"/>
      <c r="AR527" s="210"/>
    </row>
    <row r="528" spans="1:44" s="75" customFormat="1" ht="17.100000000000001" customHeight="1" x14ac:dyDescent="0.25">
      <c r="A528" s="289" t="str">
        <f>IF(E528&lt;&gt;"",'Información General'!$D$15&amp;"_"&amp;+$A$1+21,"")</f>
        <v/>
      </c>
      <c r="B528" s="286"/>
      <c r="C528" s="221"/>
      <c r="D528" s="221"/>
      <c r="E528" s="218"/>
      <c r="F528" s="221"/>
      <c r="G528" s="224"/>
      <c r="H528" s="242"/>
      <c r="I528" s="245">
        <v>21.1</v>
      </c>
      <c r="J528" s="227"/>
      <c r="K528" s="232"/>
      <c r="L528" s="232"/>
      <c r="M528" s="227"/>
      <c r="N528" s="189"/>
      <c r="O528" s="189"/>
      <c r="P528" s="192" t="str">
        <f>IF(AND(N528&lt;&gt;"",O528&lt;&gt;""),IF(AND(N528&gt;5,O528&gt;5),"I",IF(AND(N528&lt;=5,O528&gt;5),"II",IF(AND(N528&gt;5,O528&lt;=5),"IV",IF(AND(N528&lt;=5,O528&lt;=5),"III")))),"")</f>
        <v/>
      </c>
      <c r="Q528" s="232"/>
      <c r="R528" s="310">
        <f>IF(Q528="SI",1,IF(Q528="NO",3,0))</f>
        <v>0</v>
      </c>
      <c r="S528" s="28" t="s">
        <v>639</v>
      </c>
      <c r="T528" s="73" t="s">
        <v>630</v>
      </c>
      <c r="U528" s="74" t="s">
        <v>8</v>
      </c>
      <c r="V528" s="74" t="s">
        <v>11</v>
      </c>
      <c r="W528" s="74" t="s">
        <v>11</v>
      </c>
      <c r="X528" s="74" t="s">
        <v>11</v>
      </c>
      <c r="Y528" s="74" t="s">
        <v>49</v>
      </c>
      <c r="Z528" s="31"/>
      <c r="AA528" s="81">
        <f t="shared" si="37"/>
        <v>0</v>
      </c>
      <c r="AB528" s="80">
        <f t="shared" si="38"/>
        <v>0</v>
      </c>
      <c r="AC528" s="307" t="str">
        <f>IF(SUM(R528:R552)&gt;=1,IF((SUM(R528:R552)/COUNTA(Q528:Q552))=1,IF(SUM(AA528:AA552)&gt;=1,IF(SUM(AA528:AA552)/(SUM(AA528:AA552)+SUM(AB528:AB552))=100%,"SI","NO"),"NO"),"NO"),"")</f>
        <v/>
      </c>
      <c r="AD528" s="241" t="str">
        <f>IF($N528=1,"b","")</f>
        <v/>
      </c>
      <c r="AE528" s="241" t="str">
        <f>IF($O528=1,"b","")</f>
        <v/>
      </c>
      <c r="AF528" s="189"/>
      <c r="AG528" s="189"/>
      <c r="AH528" s="202">
        <f>IF(OR($AD528="b",$AE528="b"),2,0)</f>
        <v>0</v>
      </c>
      <c r="AI528" s="202">
        <f>IF(AND($N528=1,$AF528=1,$O528=1,$AG528=1),1,0)</f>
        <v>0</v>
      </c>
      <c r="AJ528" s="186">
        <f>IF(AF528&lt;&gt;"",IF(AI528=1,1,IF(OR($AF528&gt;$N528,AND($AC528="SI",$AF528=$N528),AND($AC528="NO",$AF528&lt;&gt;$N528)),0,1)),0)</f>
        <v>0</v>
      </c>
      <c r="AK528" s="186">
        <f>IF(AG528&lt;&gt;"",IF(AI528=1,1,IF(OR(AG528&gt;O528,AND(AC528="SI",AG528=O528),AND(AC528="NO",AG528&lt;&gt;O528)),0,1)),0)</f>
        <v>0</v>
      </c>
      <c r="AL528" s="186">
        <f>IF(AC528&lt;&gt;"",(+AI528+AJ528+AK528),0)</f>
        <v>0</v>
      </c>
      <c r="AM528" s="251" t="str">
        <f>IF($AL528&gt;=2,IF(AND($AF528="",$AG528=""),"",IF(AND($AF528&gt;5,$AG528&gt;5),"I","")),"")</f>
        <v/>
      </c>
      <c r="AN528" s="251" t="str">
        <f>IF($AL528&gt;=2,IF(AND($AF528="",$AG528=""),"",IF(AND($AF528&lt;6,$AG528&gt;5),"II","")),"")</f>
        <v/>
      </c>
      <c r="AO528" s="251" t="str">
        <f>IF($AL528&gt;=2,IF(AND($AF528="",$AG528=""),"",IF(AND($AF528&lt;6,$AG528&lt;6),"III","")),"")</f>
        <v/>
      </c>
      <c r="AP528" s="251" t="str">
        <f>IF($AL528&gt;=2,IF(AND($AF528="",$AG528=""),"",IF(AND($AF528&gt;5,$AG528&lt;6),"IV","")),"")</f>
        <v/>
      </c>
      <c r="AQ528" s="261"/>
      <c r="AR528" s="254"/>
    </row>
    <row r="529" spans="1:44" s="75" customFormat="1" ht="17.100000000000001" customHeight="1" x14ac:dyDescent="0.25">
      <c r="A529" s="290"/>
      <c r="B529" s="287"/>
      <c r="C529" s="222"/>
      <c r="D529" s="222"/>
      <c r="E529" s="219"/>
      <c r="F529" s="222"/>
      <c r="G529" s="225"/>
      <c r="H529" s="197"/>
      <c r="I529" s="243"/>
      <c r="J529" s="182"/>
      <c r="K529" s="180"/>
      <c r="L529" s="180"/>
      <c r="M529" s="182"/>
      <c r="N529" s="190"/>
      <c r="O529" s="190"/>
      <c r="P529" s="193"/>
      <c r="Q529" s="180"/>
      <c r="R529" s="257"/>
      <c r="S529" s="30" t="s">
        <v>640</v>
      </c>
      <c r="T529" s="76"/>
      <c r="U529" s="77"/>
      <c r="V529" s="77"/>
      <c r="W529" s="77"/>
      <c r="X529" s="77"/>
      <c r="Y529" s="77"/>
      <c r="Z529" s="31" t="str">
        <f t="shared" si="35"/>
        <v/>
      </c>
      <c r="AA529" s="81">
        <f t="shared" si="37"/>
        <v>0</v>
      </c>
      <c r="AB529" s="81">
        <f t="shared" si="38"/>
        <v>0</v>
      </c>
      <c r="AC529" s="343"/>
      <c r="AD529" s="238"/>
      <c r="AE529" s="238"/>
      <c r="AF529" s="190"/>
      <c r="AG529" s="190"/>
      <c r="AH529" s="200"/>
      <c r="AI529" s="200"/>
      <c r="AJ529" s="187"/>
      <c r="AK529" s="187"/>
      <c r="AL529" s="187"/>
      <c r="AM529" s="252"/>
      <c r="AN529" s="252"/>
      <c r="AO529" s="252"/>
      <c r="AP529" s="252"/>
      <c r="AQ529" s="262"/>
      <c r="AR529" s="209"/>
    </row>
    <row r="530" spans="1:44" s="75" customFormat="1" ht="17.100000000000001" customHeight="1" x14ac:dyDescent="0.25">
      <c r="A530" s="290"/>
      <c r="B530" s="287"/>
      <c r="C530" s="222"/>
      <c r="D530" s="222"/>
      <c r="E530" s="219"/>
      <c r="F530" s="222"/>
      <c r="G530" s="225"/>
      <c r="H530" s="197"/>
      <c r="I530" s="243"/>
      <c r="J530" s="182"/>
      <c r="K530" s="180"/>
      <c r="L530" s="180"/>
      <c r="M530" s="182"/>
      <c r="N530" s="190"/>
      <c r="O530" s="190"/>
      <c r="P530" s="193"/>
      <c r="Q530" s="180"/>
      <c r="R530" s="257"/>
      <c r="S530" s="30" t="s">
        <v>641</v>
      </c>
      <c r="T530" s="76"/>
      <c r="U530" s="77"/>
      <c r="V530" s="77"/>
      <c r="W530" s="77"/>
      <c r="X530" s="77"/>
      <c r="Y530" s="77"/>
      <c r="Z530" s="31" t="str">
        <f t="shared" si="35"/>
        <v/>
      </c>
      <c r="AA530" s="81">
        <f t="shared" si="37"/>
        <v>0</v>
      </c>
      <c r="AB530" s="81">
        <f t="shared" si="38"/>
        <v>0</v>
      </c>
      <c r="AC530" s="343"/>
      <c r="AD530" s="238"/>
      <c r="AE530" s="238"/>
      <c r="AF530" s="190"/>
      <c r="AG530" s="190"/>
      <c r="AH530" s="200"/>
      <c r="AI530" s="200"/>
      <c r="AJ530" s="187"/>
      <c r="AK530" s="187"/>
      <c r="AL530" s="187"/>
      <c r="AM530" s="252"/>
      <c r="AN530" s="252"/>
      <c r="AO530" s="252"/>
      <c r="AP530" s="252"/>
      <c r="AQ530" s="262"/>
      <c r="AR530" s="209"/>
    </row>
    <row r="531" spans="1:44" s="75" customFormat="1" ht="17.100000000000001" customHeight="1" x14ac:dyDescent="0.25">
      <c r="A531" s="290"/>
      <c r="B531" s="287"/>
      <c r="C531" s="222"/>
      <c r="D531" s="222"/>
      <c r="E531" s="219"/>
      <c r="F531" s="222"/>
      <c r="G531" s="225"/>
      <c r="H531" s="197"/>
      <c r="I531" s="243"/>
      <c r="J531" s="182"/>
      <c r="K531" s="180"/>
      <c r="L531" s="180"/>
      <c r="M531" s="182"/>
      <c r="N531" s="190"/>
      <c r="O531" s="190"/>
      <c r="P531" s="193"/>
      <c r="Q531" s="180"/>
      <c r="R531" s="257"/>
      <c r="S531" s="30" t="s">
        <v>642</v>
      </c>
      <c r="T531" s="76"/>
      <c r="U531" s="77"/>
      <c r="V531" s="77"/>
      <c r="W531" s="77"/>
      <c r="X531" s="77"/>
      <c r="Y531" s="77"/>
      <c r="Z531" s="31" t="str">
        <f t="shared" si="35"/>
        <v/>
      </c>
      <c r="AA531" s="81">
        <f t="shared" si="37"/>
        <v>0</v>
      </c>
      <c r="AB531" s="81">
        <f t="shared" si="38"/>
        <v>0</v>
      </c>
      <c r="AC531" s="343"/>
      <c r="AD531" s="238"/>
      <c r="AE531" s="238"/>
      <c r="AF531" s="190"/>
      <c r="AG531" s="190"/>
      <c r="AH531" s="200"/>
      <c r="AI531" s="200"/>
      <c r="AJ531" s="187"/>
      <c r="AK531" s="187"/>
      <c r="AL531" s="187"/>
      <c r="AM531" s="252"/>
      <c r="AN531" s="252"/>
      <c r="AO531" s="252"/>
      <c r="AP531" s="252"/>
      <c r="AQ531" s="262"/>
      <c r="AR531" s="209"/>
    </row>
    <row r="532" spans="1:44" s="75" customFormat="1" ht="17.100000000000001" customHeight="1" x14ac:dyDescent="0.25">
      <c r="A532" s="290"/>
      <c r="B532" s="287"/>
      <c r="C532" s="222"/>
      <c r="D532" s="222"/>
      <c r="E532" s="219"/>
      <c r="F532" s="222"/>
      <c r="G532" s="225"/>
      <c r="H532" s="197"/>
      <c r="I532" s="243"/>
      <c r="J532" s="182"/>
      <c r="K532" s="180"/>
      <c r="L532" s="180"/>
      <c r="M532" s="182"/>
      <c r="N532" s="190"/>
      <c r="O532" s="190"/>
      <c r="P532" s="193"/>
      <c r="Q532" s="180"/>
      <c r="R532" s="257"/>
      <c r="S532" s="30" t="s">
        <v>643</v>
      </c>
      <c r="T532" s="76"/>
      <c r="U532" s="77"/>
      <c r="V532" s="77"/>
      <c r="W532" s="77"/>
      <c r="X532" s="77"/>
      <c r="Y532" s="77"/>
      <c r="Z532" s="31" t="str">
        <f t="shared" si="35"/>
        <v/>
      </c>
      <c r="AA532" s="81">
        <f t="shared" si="37"/>
        <v>0</v>
      </c>
      <c r="AB532" s="81">
        <f t="shared" si="38"/>
        <v>0</v>
      </c>
      <c r="AC532" s="343"/>
      <c r="AD532" s="238"/>
      <c r="AE532" s="238"/>
      <c r="AF532" s="190"/>
      <c r="AG532" s="190"/>
      <c r="AH532" s="200"/>
      <c r="AI532" s="200"/>
      <c r="AJ532" s="187"/>
      <c r="AK532" s="187"/>
      <c r="AL532" s="187"/>
      <c r="AM532" s="252"/>
      <c r="AN532" s="252"/>
      <c r="AO532" s="252"/>
      <c r="AP532" s="252"/>
      <c r="AQ532" s="262"/>
      <c r="AR532" s="209"/>
    </row>
    <row r="533" spans="1:44" s="75" customFormat="1" ht="17.100000000000001" customHeight="1" x14ac:dyDescent="0.25">
      <c r="A533" s="290"/>
      <c r="B533" s="287"/>
      <c r="C533" s="222"/>
      <c r="D533" s="222"/>
      <c r="E533" s="219"/>
      <c r="F533" s="222"/>
      <c r="G533" s="225"/>
      <c r="H533" s="197"/>
      <c r="I533" s="243">
        <v>21.2</v>
      </c>
      <c r="J533" s="182"/>
      <c r="K533" s="180"/>
      <c r="L533" s="180"/>
      <c r="M533" s="182"/>
      <c r="N533" s="190"/>
      <c r="O533" s="190"/>
      <c r="P533" s="193"/>
      <c r="Q533" s="180"/>
      <c r="R533" s="256">
        <f>IF(Q533="SI",1,IF(Q533="NO",3,0))</f>
        <v>0</v>
      </c>
      <c r="S533" s="30" t="s">
        <v>644</v>
      </c>
      <c r="T533" s="76"/>
      <c r="U533" s="77"/>
      <c r="V533" s="77"/>
      <c r="W533" s="77"/>
      <c r="X533" s="77"/>
      <c r="Y533" s="77"/>
      <c r="Z533" s="31" t="str">
        <f t="shared" si="35"/>
        <v/>
      </c>
      <c r="AA533" s="81">
        <f t="shared" si="37"/>
        <v>0</v>
      </c>
      <c r="AB533" s="81">
        <f t="shared" si="38"/>
        <v>0</v>
      </c>
      <c r="AC533" s="343"/>
      <c r="AD533" s="238"/>
      <c r="AE533" s="238"/>
      <c r="AF533" s="190"/>
      <c r="AG533" s="190"/>
      <c r="AH533" s="200"/>
      <c r="AI533" s="200"/>
      <c r="AJ533" s="187"/>
      <c r="AK533" s="187"/>
      <c r="AL533" s="187"/>
      <c r="AM533" s="252"/>
      <c r="AN533" s="252"/>
      <c r="AO533" s="252"/>
      <c r="AP533" s="252"/>
      <c r="AQ533" s="262"/>
      <c r="AR533" s="255"/>
    </row>
    <row r="534" spans="1:44" s="75" customFormat="1" ht="17.100000000000001" customHeight="1" x14ac:dyDescent="0.25">
      <c r="A534" s="290"/>
      <c r="B534" s="287"/>
      <c r="C534" s="222"/>
      <c r="D534" s="222"/>
      <c r="E534" s="219"/>
      <c r="F534" s="222"/>
      <c r="G534" s="225"/>
      <c r="H534" s="197"/>
      <c r="I534" s="243"/>
      <c r="J534" s="182"/>
      <c r="K534" s="180"/>
      <c r="L534" s="180"/>
      <c r="M534" s="182"/>
      <c r="N534" s="190"/>
      <c r="O534" s="190"/>
      <c r="P534" s="193"/>
      <c r="Q534" s="180"/>
      <c r="R534" s="257"/>
      <c r="S534" s="30" t="s">
        <v>645</v>
      </c>
      <c r="T534" s="76"/>
      <c r="U534" s="77"/>
      <c r="V534" s="77"/>
      <c r="W534" s="77"/>
      <c r="X534" s="77"/>
      <c r="Y534" s="77"/>
      <c r="Z534" s="31" t="str">
        <f t="shared" si="35"/>
        <v/>
      </c>
      <c r="AA534" s="81">
        <f t="shared" si="37"/>
        <v>0</v>
      </c>
      <c r="AB534" s="81">
        <f t="shared" si="38"/>
        <v>0</v>
      </c>
      <c r="AC534" s="343"/>
      <c r="AD534" s="238"/>
      <c r="AE534" s="238"/>
      <c r="AF534" s="190"/>
      <c r="AG534" s="190"/>
      <c r="AH534" s="200"/>
      <c r="AI534" s="200"/>
      <c r="AJ534" s="187"/>
      <c r="AK534" s="187"/>
      <c r="AL534" s="187"/>
      <c r="AM534" s="252"/>
      <c r="AN534" s="252"/>
      <c r="AO534" s="252"/>
      <c r="AP534" s="252"/>
      <c r="AQ534" s="262"/>
      <c r="AR534" s="209"/>
    </row>
    <row r="535" spans="1:44" s="75" customFormat="1" ht="17.100000000000001" customHeight="1" x14ac:dyDescent="0.25">
      <c r="A535" s="290"/>
      <c r="B535" s="287"/>
      <c r="C535" s="222"/>
      <c r="D535" s="222"/>
      <c r="E535" s="219"/>
      <c r="F535" s="222"/>
      <c r="G535" s="225"/>
      <c r="H535" s="197"/>
      <c r="I535" s="243"/>
      <c r="J535" s="182"/>
      <c r="K535" s="180"/>
      <c r="L535" s="180"/>
      <c r="M535" s="182"/>
      <c r="N535" s="190"/>
      <c r="O535" s="190"/>
      <c r="P535" s="193"/>
      <c r="Q535" s="180"/>
      <c r="R535" s="257"/>
      <c r="S535" s="30" t="s">
        <v>646</v>
      </c>
      <c r="T535" s="76"/>
      <c r="U535" s="77"/>
      <c r="V535" s="77"/>
      <c r="W535" s="77"/>
      <c r="X535" s="77"/>
      <c r="Y535" s="77"/>
      <c r="Z535" s="31" t="str">
        <f t="shared" si="35"/>
        <v/>
      </c>
      <c r="AA535" s="81">
        <f t="shared" si="37"/>
        <v>0</v>
      </c>
      <c r="AB535" s="81">
        <f t="shared" si="38"/>
        <v>0</v>
      </c>
      <c r="AC535" s="343"/>
      <c r="AD535" s="238"/>
      <c r="AE535" s="238"/>
      <c r="AF535" s="190"/>
      <c r="AG535" s="190"/>
      <c r="AH535" s="200"/>
      <c r="AI535" s="200"/>
      <c r="AJ535" s="187"/>
      <c r="AK535" s="187"/>
      <c r="AL535" s="187"/>
      <c r="AM535" s="252"/>
      <c r="AN535" s="252"/>
      <c r="AO535" s="252"/>
      <c r="AP535" s="252"/>
      <c r="AQ535" s="262"/>
      <c r="AR535" s="209"/>
    </row>
    <row r="536" spans="1:44" s="75" customFormat="1" ht="17.100000000000001" customHeight="1" x14ac:dyDescent="0.25">
      <c r="A536" s="290"/>
      <c r="B536" s="287"/>
      <c r="C536" s="222"/>
      <c r="D536" s="222"/>
      <c r="E536" s="219"/>
      <c r="F536" s="222"/>
      <c r="G536" s="225"/>
      <c r="H536" s="197"/>
      <c r="I536" s="243"/>
      <c r="J536" s="182"/>
      <c r="K536" s="180"/>
      <c r="L536" s="180"/>
      <c r="M536" s="182"/>
      <c r="N536" s="190"/>
      <c r="O536" s="190"/>
      <c r="P536" s="193"/>
      <c r="Q536" s="180"/>
      <c r="R536" s="257"/>
      <c r="S536" s="30" t="s">
        <v>647</v>
      </c>
      <c r="T536" s="76"/>
      <c r="U536" s="77"/>
      <c r="V536" s="77"/>
      <c r="W536" s="77"/>
      <c r="X536" s="77"/>
      <c r="Y536" s="77"/>
      <c r="Z536" s="31" t="str">
        <f t="shared" si="35"/>
        <v/>
      </c>
      <c r="AA536" s="81">
        <f t="shared" si="37"/>
        <v>0</v>
      </c>
      <c r="AB536" s="81">
        <f t="shared" si="38"/>
        <v>0</v>
      </c>
      <c r="AC536" s="343"/>
      <c r="AD536" s="238"/>
      <c r="AE536" s="238"/>
      <c r="AF536" s="190"/>
      <c r="AG536" s="190"/>
      <c r="AH536" s="200"/>
      <c r="AI536" s="200"/>
      <c r="AJ536" s="187"/>
      <c r="AK536" s="187"/>
      <c r="AL536" s="187"/>
      <c r="AM536" s="252"/>
      <c r="AN536" s="252"/>
      <c r="AO536" s="252"/>
      <c r="AP536" s="252"/>
      <c r="AQ536" s="262"/>
      <c r="AR536" s="209"/>
    </row>
    <row r="537" spans="1:44" s="75" customFormat="1" ht="17.100000000000001" customHeight="1" x14ac:dyDescent="0.25">
      <c r="A537" s="290"/>
      <c r="B537" s="287"/>
      <c r="C537" s="222"/>
      <c r="D537" s="222"/>
      <c r="E537" s="219"/>
      <c r="F537" s="222"/>
      <c r="G537" s="225"/>
      <c r="H537" s="197"/>
      <c r="I537" s="243"/>
      <c r="J537" s="182"/>
      <c r="K537" s="180"/>
      <c r="L537" s="180"/>
      <c r="M537" s="182"/>
      <c r="N537" s="190"/>
      <c r="O537" s="190"/>
      <c r="P537" s="193"/>
      <c r="Q537" s="180"/>
      <c r="R537" s="257"/>
      <c r="S537" s="30" t="s">
        <v>648</v>
      </c>
      <c r="T537" s="76"/>
      <c r="U537" s="77"/>
      <c r="V537" s="77"/>
      <c r="W537" s="77"/>
      <c r="X537" s="77"/>
      <c r="Y537" s="77"/>
      <c r="Z537" s="31" t="str">
        <f t="shared" si="35"/>
        <v/>
      </c>
      <c r="AA537" s="81">
        <f t="shared" si="37"/>
        <v>0</v>
      </c>
      <c r="AB537" s="81">
        <f t="shared" si="38"/>
        <v>0</v>
      </c>
      <c r="AC537" s="343"/>
      <c r="AD537" s="238"/>
      <c r="AE537" s="238"/>
      <c r="AF537" s="190"/>
      <c r="AG537" s="190"/>
      <c r="AH537" s="200"/>
      <c r="AI537" s="200"/>
      <c r="AJ537" s="187"/>
      <c r="AK537" s="187"/>
      <c r="AL537" s="187"/>
      <c r="AM537" s="252"/>
      <c r="AN537" s="252"/>
      <c r="AO537" s="252"/>
      <c r="AP537" s="252"/>
      <c r="AQ537" s="262"/>
      <c r="AR537" s="209"/>
    </row>
    <row r="538" spans="1:44" s="75" customFormat="1" ht="17.100000000000001" customHeight="1" x14ac:dyDescent="0.25">
      <c r="A538" s="290"/>
      <c r="B538" s="287"/>
      <c r="C538" s="222"/>
      <c r="D538" s="222"/>
      <c r="E538" s="219"/>
      <c r="F538" s="222"/>
      <c r="G538" s="225"/>
      <c r="H538" s="197"/>
      <c r="I538" s="243">
        <v>21.3</v>
      </c>
      <c r="J538" s="182"/>
      <c r="K538" s="180"/>
      <c r="L538" s="180"/>
      <c r="M538" s="182"/>
      <c r="N538" s="190"/>
      <c r="O538" s="190"/>
      <c r="P538" s="193"/>
      <c r="Q538" s="180"/>
      <c r="R538" s="256">
        <f>IF(Q538="SI",1,IF(Q538="NO",3,0))</f>
        <v>0</v>
      </c>
      <c r="S538" s="30" t="s">
        <v>649</v>
      </c>
      <c r="T538" s="76"/>
      <c r="U538" s="77"/>
      <c r="V538" s="77"/>
      <c r="W538" s="77"/>
      <c r="X538" s="77"/>
      <c r="Y538" s="77"/>
      <c r="Z538" s="31" t="str">
        <f>IF($T538&lt;&gt;"",IF(AND(V538="SI",W538="SI",X538="SI",Y538="SI"),"Suficiente",IF(OR(V538="NO",W538="NO",X538="NO",Y538="NO"),"Deficiente",IF(OR(V538="",W538="",X538="",Y538=""),"Falta Valorar el Control",""))),"")</f>
        <v/>
      </c>
      <c r="AA538" s="81">
        <f t="shared" si="37"/>
        <v>0</v>
      </c>
      <c r="AB538" s="81">
        <f t="shared" si="38"/>
        <v>0</v>
      </c>
      <c r="AC538" s="343"/>
      <c r="AD538" s="238"/>
      <c r="AE538" s="238"/>
      <c r="AF538" s="190"/>
      <c r="AG538" s="190"/>
      <c r="AH538" s="200"/>
      <c r="AI538" s="200"/>
      <c r="AJ538" s="187"/>
      <c r="AK538" s="187"/>
      <c r="AL538" s="187"/>
      <c r="AM538" s="252"/>
      <c r="AN538" s="252"/>
      <c r="AO538" s="252"/>
      <c r="AP538" s="252"/>
      <c r="AQ538" s="262"/>
      <c r="AR538" s="255"/>
    </row>
    <row r="539" spans="1:44" s="75" customFormat="1" ht="17.100000000000001" customHeight="1" x14ac:dyDescent="0.25">
      <c r="A539" s="290"/>
      <c r="B539" s="287"/>
      <c r="C539" s="222"/>
      <c r="D539" s="222"/>
      <c r="E539" s="219"/>
      <c r="F539" s="222"/>
      <c r="G539" s="225"/>
      <c r="H539" s="197"/>
      <c r="I539" s="243"/>
      <c r="J539" s="182"/>
      <c r="K539" s="180"/>
      <c r="L539" s="180"/>
      <c r="M539" s="182"/>
      <c r="N539" s="190"/>
      <c r="O539" s="190"/>
      <c r="P539" s="193"/>
      <c r="Q539" s="180"/>
      <c r="R539" s="257"/>
      <c r="S539" s="30" t="s">
        <v>650</v>
      </c>
      <c r="T539" s="76"/>
      <c r="U539" s="77"/>
      <c r="V539" s="77"/>
      <c r="W539" s="77"/>
      <c r="X539" s="77"/>
      <c r="Y539" s="77"/>
      <c r="Z539" s="31" t="str">
        <f>IF($T539&lt;&gt;"",IF(AND(V539="SI",W539="SI",X539="SI",Y539="SI"),"Suficiente",IF(OR(V539="NO",W539="NO",X539="NO",Y539="NO"),"Deficiente",IF(OR(V539="",W539="",X539="",Y539=""),"Falta Valorar el Control",""))),"")</f>
        <v/>
      </c>
      <c r="AA539" s="81">
        <f t="shared" si="37"/>
        <v>0</v>
      </c>
      <c r="AB539" s="81">
        <f t="shared" si="38"/>
        <v>0</v>
      </c>
      <c r="AC539" s="343"/>
      <c r="AD539" s="238"/>
      <c r="AE539" s="238"/>
      <c r="AF539" s="190"/>
      <c r="AG539" s="190"/>
      <c r="AH539" s="200"/>
      <c r="AI539" s="200"/>
      <c r="AJ539" s="187"/>
      <c r="AK539" s="187"/>
      <c r="AL539" s="187"/>
      <c r="AM539" s="252"/>
      <c r="AN539" s="252"/>
      <c r="AO539" s="252"/>
      <c r="AP539" s="252"/>
      <c r="AQ539" s="262"/>
      <c r="AR539" s="209"/>
    </row>
    <row r="540" spans="1:44" s="75" customFormat="1" ht="17.100000000000001" customHeight="1" x14ac:dyDescent="0.25">
      <c r="A540" s="290"/>
      <c r="B540" s="287"/>
      <c r="C540" s="222"/>
      <c r="D540" s="222"/>
      <c r="E540" s="219"/>
      <c r="F540" s="222"/>
      <c r="G540" s="225"/>
      <c r="H540" s="197"/>
      <c r="I540" s="243"/>
      <c r="J540" s="182"/>
      <c r="K540" s="180"/>
      <c r="L540" s="180"/>
      <c r="M540" s="182"/>
      <c r="N540" s="190"/>
      <c r="O540" s="190"/>
      <c r="P540" s="193"/>
      <c r="Q540" s="180"/>
      <c r="R540" s="257"/>
      <c r="S540" s="30" t="s">
        <v>651</v>
      </c>
      <c r="T540" s="76"/>
      <c r="U540" s="77"/>
      <c r="V540" s="77"/>
      <c r="W540" s="77"/>
      <c r="X540" s="77"/>
      <c r="Y540" s="77"/>
      <c r="Z540" s="31" t="str">
        <f>IF($T540&lt;&gt;"",IF(AND(V540="SI",W540="SI",X540="SI",Y540="SI"),"Suficiente",IF(OR(V540="NO",W540="NO",X540="NO",Y540="NO"),"Deficiente",IF(OR(V540="",W540="",X540="",Y540=""),"Falta Valorar el Control",""))),"")</f>
        <v/>
      </c>
      <c r="AA540" s="81">
        <f t="shared" si="37"/>
        <v>0</v>
      </c>
      <c r="AB540" s="81">
        <f t="shared" si="38"/>
        <v>0</v>
      </c>
      <c r="AC540" s="343"/>
      <c r="AD540" s="238"/>
      <c r="AE540" s="238"/>
      <c r="AF540" s="190"/>
      <c r="AG540" s="190"/>
      <c r="AH540" s="200"/>
      <c r="AI540" s="200"/>
      <c r="AJ540" s="187"/>
      <c r="AK540" s="187"/>
      <c r="AL540" s="187"/>
      <c r="AM540" s="252"/>
      <c r="AN540" s="252"/>
      <c r="AO540" s="252"/>
      <c r="AP540" s="252"/>
      <c r="AQ540" s="262"/>
      <c r="AR540" s="209"/>
    </row>
    <row r="541" spans="1:44" s="75" customFormat="1" ht="17.100000000000001" customHeight="1" x14ac:dyDescent="0.25">
      <c r="A541" s="290"/>
      <c r="B541" s="287"/>
      <c r="C541" s="222"/>
      <c r="D541" s="222"/>
      <c r="E541" s="219"/>
      <c r="F541" s="222"/>
      <c r="G541" s="225"/>
      <c r="H541" s="197"/>
      <c r="I541" s="243"/>
      <c r="J541" s="182"/>
      <c r="K541" s="180"/>
      <c r="L541" s="180"/>
      <c r="M541" s="182"/>
      <c r="N541" s="190"/>
      <c r="O541" s="190"/>
      <c r="P541" s="193"/>
      <c r="Q541" s="180"/>
      <c r="R541" s="257"/>
      <c r="S541" s="30" t="s">
        <v>652</v>
      </c>
      <c r="T541" s="76"/>
      <c r="U541" s="77"/>
      <c r="V541" s="77"/>
      <c r="W541" s="77"/>
      <c r="X541" s="77"/>
      <c r="Y541" s="77"/>
      <c r="Z541" s="31" t="str">
        <f>IF($T541&lt;&gt;"",IF(AND(V541="SI",W541="SI",X541="SI",Y541="SI"),"Suficiente",IF(OR(V541="NO",W541="NO",X541="NO",Y541="NO"),"Deficiente",IF(OR(V541="",W541="",X541="",Y541=""),"Falta Valorar el Control",""))),"")</f>
        <v/>
      </c>
      <c r="AA541" s="81">
        <f t="shared" si="37"/>
        <v>0</v>
      </c>
      <c r="AB541" s="81">
        <f t="shared" si="38"/>
        <v>0</v>
      </c>
      <c r="AC541" s="343"/>
      <c r="AD541" s="238"/>
      <c r="AE541" s="238"/>
      <c r="AF541" s="190"/>
      <c r="AG541" s="190"/>
      <c r="AH541" s="200"/>
      <c r="AI541" s="200"/>
      <c r="AJ541" s="187"/>
      <c r="AK541" s="187"/>
      <c r="AL541" s="187"/>
      <c r="AM541" s="252"/>
      <c r="AN541" s="252"/>
      <c r="AO541" s="252"/>
      <c r="AP541" s="252"/>
      <c r="AQ541" s="262"/>
      <c r="AR541" s="209"/>
    </row>
    <row r="542" spans="1:44" s="75" customFormat="1" ht="17.100000000000001" customHeight="1" x14ac:dyDescent="0.25">
      <c r="A542" s="290"/>
      <c r="B542" s="287"/>
      <c r="C542" s="222"/>
      <c r="D542" s="222"/>
      <c r="E542" s="219"/>
      <c r="F542" s="222"/>
      <c r="G542" s="225"/>
      <c r="H542" s="197"/>
      <c r="I542" s="243"/>
      <c r="J542" s="182"/>
      <c r="K542" s="180"/>
      <c r="L542" s="180"/>
      <c r="M542" s="182"/>
      <c r="N542" s="190"/>
      <c r="O542" s="190"/>
      <c r="P542" s="193"/>
      <c r="Q542" s="180"/>
      <c r="R542" s="257"/>
      <c r="S542" s="30" t="s">
        <v>653</v>
      </c>
      <c r="T542" s="76"/>
      <c r="U542" s="77"/>
      <c r="V542" s="77"/>
      <c r="W542" s="77"/>
      <c r="X542" s="77"/>
      <c r="Y542" s="77"/>
      <c r="Z542" s="31" t="str">
        <f>IF($T542&lt;&gt;"",IF(AND(V542="SI",W542="SI",X542="SI",Y542="SI"),"Suficiente",IF(OR(V542="NO",W542="NO",X542="NO",Y542="NO"),"Deficiente",IF(OR(V542="",W542="",X542="",Y542=""),"Falta Valorar el Control",""))),"")</f>
        <v/>
      </c>
      <c r="AA542" s="81">
        <f t="shared" si="37"/>
        <v>0</v>
      </c>
      <c r="AB542" s="81">
        <f t="shared" si="38"/>
        <v>0</v>
      </c>
      <c r="AC542" s="343"/>
      <c r="AD542" s="238"/>
      <c r="AE542" s="238"/>
      <c r="AF542" s="190"/>
      <c r="AG542" s="190"/>
      <c r="AH542" s="200"/>
      <c r="AI542" s="200"/>
      <c r="AJ542" s="187"/>
      <c r="AK542" s="187"/>
      <c r="AL542" s="187"/>
      <c r="AM542" s="252"/>
      <c r="AN542" s="252"/>
      <c r="AO542" s="252"/>
      <c r="AP542" s="252"/>
      <c r="AQ542" s="262"/>
      <c r="AR542" s="209"/>
    </row>
    <row r="543" spans="1:44" s="75" customFormat="1" ht="17.100000000000001" customHeight="1" x14ac:dyDescent="0.25">
      <c r="A543" s="290"/>
      <c r="B543" s="287"/>
      <c r="C543" s="222"/>
      <c r="D543" s="222"/>
      <c r="E543" s="219"/>
      <c r="F543" s="222"/>
      <c r="G543" s="225"/>
      <c r="H543" s="197"/>
      <c r="I543" s="243">
        <v>21.4</v>
      </c>
      <c r="J543" s="182"/>
      <c r="K543" s="180"/>
      <c r="L543" s="180"/>
      <c r="M543" s="182"/>
      <c r="N543" s="190"/>
      <c r="O543" s="190"/>
      <c r="P543" s="193"/>
      <c r="Q543" s="180"/>
      <c r="R543" s="256">
        <f>IF(Q543="SI",1,IF(Q543="NO",3,0))</f>
        <v>0</v>
      </c>
      <c r="S543" s="30" t="s">
        <v>654</v>
      </c>
      <c r="T543" s="76"/>
      <c r="U543" s="77"/>
      <c r="V543" s="77"/>
      <c r="W543" s="77"/>
      <c r="X543" s="77"/>
      <c r="Y543" s="77"/>
      <c r="Z543" s="31" t="str">
        <f t="shared" ref="Z543:Z605" si="39">IF($T543&lt;&gt;"",IF(AND(V543="SI",W543="SI",X543="SI",Y543="SI"),"Suficiente",IF(OR(V543="NO",W543="NO",X543="NO",Y543="NO"),"Deficiente",IF(OR(V543="",W543="",X543="",Y543=""),"Falta Valorar el Control",""))),"")</f>
        <v/>
      </c>
      <c r="AA543" s="81">
        <f t="shared" si="37"/>
        <v>0</v>
      </c>
      <c r="AB543" s="81">
        <f t="shared" si="38"/>
        <v>0</v>
      </c>
      <c r="AC543" s="343"/>
      <c r="AD543" s="238"/>
      <c r="AE543" s="238"/>
      <c r="AF543" s="190"/>
      <c r="AG543" s="190"/>
      <c r="AH543" s="200"/>
      <c r="AI543" s="200"/>
      <c r="AJ543" s="187"/>
      <c r="AK543" s="187"/>
      <c r="AL543" s="187"/>
      <c r="AM543" s="252"/>
      <c r="AN543" s="252"/>
      <c r="AO543" s="252"/>
      <c r="AP543" s="252"/>
      <c r="AQ543" s="262"/>
      <c r="AR543" s="255"/>
    </row>
    <row r="544" spans="1:44" s="75" customFormat="1" ht="17.100000000000001" customHeight="1" x14ac:dyDescent="0.25">
      <c r="A544" s="290"/>
      <c r="B544" s="287"/>
      <c r="C544" s="222"/>
      <c r="D544" s="222"/>
      <c r="E544" s="219"/>
      <c r="F544" s="222"/>
      <c r="G544" s="225"/>
      <c r="H544" s="197"/>
      <c r="I544" s="243"/>
      <c r="J544" s="182"/>
      <c r="K544" s="180"/>
      <c r="L544" s="180"/>
      <c r="M544" s="182"/>
      <c r="N544" s="190"/>
      <c r="O544" s="190"/>
      <c r="P544" s="193"/>
      <c r="Q544" s="180"/>
      <c r="R544" s="257"/>
      <c r="S544" s="30" t="s">
        <v>655</v>
      </c>
      <c r="T544" s="76"/>
      <c r="U544" s="77"/>
      <c r="V544" s="77"/>
      <c r="W544" s="77"/>
      <c r="X544" s="77"/>
      <c r="Y544" s="77"/>
      <c r="Z544" s="31" t="str">
        <f t="shared" si="39"/>
        <v/>
      </c>
      <c r="AA544" s="81">
        <f t="shared" si="37"/>
        <v>0</v>
      </c>
      <c r="AB544" s="81">
        <f t="shared" si="38"/>
        <v>0</v>
      </c>
      <c r="AC544" s="343"/>
      <c r="AD544" s="238"/>
      <c r="AE544" s="238"/>
      <c r="AF544" s="190"/>
      <c r="AG544" s="190"/>
      <c r="AH544" s="200"/>
      <c r="AI544" s="200"/>
      <c r="AJ544" s="187"/>
      <c r="AK544" s="187"/>
      <c r="AL544" s="187"/>
      <c r="AM544" s="252"/>
      <c r="AN544" s="252"/>
      <c r="AO544" s="252"/>
      <c r="AP544" s="252"/>
      <c r="AQ544" s="262"/>
      <c r="AR544" s="209"/>
    </row>
    <row r="545" spans="1:44" s="75" customFormat="1" ht="17.100000000000001" customHeight="1" x14ac:dyDescent="0.25">
      <c r="A545" s="290"/>
      <c r="B545" s="287"/>
      <c r="C545" s="222"/>
      <c r="D545" s="222"/>
      <c r="E545" s="219"/>
      <c r="F545" s="222"/>
      <c r="G545" s="225"/>
      <c r="H545" s="197"/>
      <c r="I545" s="243"/>
      <c r="J545" s="182"/>
      <c r="K545" s="180"/>
      <c r="L545" s="180"/>
      <c r="M545" s="182"/>
      <c r="N545" s="190"/>
      <c r="O545" s="190"/>
      <c r="P545" s="193"/>
      <c r="Q545" s="180"/>
      <c r="R545" s="257"/>
      <c r="S545" s="30" t="s">
        <v>656</v>
      </c>
      <c r="T545" s="76"/>
      <c r="U545" s="77"/>
      <c r="V545" s="77"/>
      <c r="W545" s="77"/>
      <c r="X545" s="77"/>
      <c r="Y545" s="77"/>
      <c r="Z545" s="31" t="str">
        <f t="shared" si="39"/>
        <v/>
      </c>
      <c r="AA545" s="81">
        <f t="shared" si="37"/>
        <v>0</v>
      </c>
      <c r="AB545" s="81">
        <f t="shared" si="38"/>
        <v>0</v>
      </c>
      <c r="AC545" s="343"/>
      <c r="AD545" s="238"/>
      <c r="AE545" s="238"/>
      <c r="AF545" s="190"/>
      <c r="AG545" s="190"/>
      <c r="AH545" s="200"/>
      <c r="AI545" s="200"/>
      <c r="AJ545" s="187"/>
      <c r="AK545" s="187"/>
      <c r="AL545" s="187"/>
      <c r="AM545" s="252"/>
      <c r="AN545" s="252"/>
      <c r="AO545" s="252"/>
      <c r="AP545" s="252"/>
      <c r="AQ545" s="262"/>
      <c r="AR545" s="209"/>
    </row>
    <row r="546" spans="1:44" s="75" customFormat="1" ht="17.100000000000001" customHeight="1" x14ac:dyDescent="0.25">
      <c r="A546" s="290"/>
      <c r="B546" s="287"/>
      <c r="C546" s="222"/>
      <c r="D546" s="222"/>
      <c r="E546" s="219"/>
      <c r="F546" s="222"/>
      <c r="G546" s="225"/>
      <c r="H546" s="197"/>
      <c r="I546" s="243"/>
      <c r="J546" s="182"/>
      <c r="K546" s="180"/>
      <c r="L546" s="180"/>
      <c r="M546" s="182"/>
      <c r="N546" s="190"/>
      <c r="O546" s="190"/>
      <c r="P546" s="193"/>
      <c r="Q546" s="180"/>
      <c r="R546" s="257"/>
      <c r="S546" s="30" t="s">
        <v>657</v>
      </c>
      <c r="T546" s="76"/>
      <c r="U546" s="77"/>
      <c r="V546" s="77"/>
      <c r="W546" s="77"/>
      <c r="X546" s="77"/>
      <c r="Y546" s="77"/>
      <c r="Z546" s="31" t="str">
        <f t="shared" si="39"/>
        <v/>
      </c>
      <c r="AA546" s="81">
        <f t="shared" si="37"/>
        <v>0</v>
      </c>
      <c r="AB546" s="81">
        <f t="shared" si="38"/>
        <v>0</v>
      </c>
      <c r="AC546" s="343"/>
      <c r="AD546" s="238"/>
      <c r="AE546" s="238"/>
      <c r="AF546" s="190"/>
      <c r="AG546" s="190"/>
      <c r="AH546" s="200"/>
      <c r="AI546" s="200"/>
      <c r="AJ546" s="187"/>
      <c r="AK546" s="187"/>
      <c r="AL546" s="187"/>
      <c r="AM546" s="252"/>
      <c r="AN546" s="252"/>
      <c r="AO546" s="252"/>
      <c r="AP546" s="252"/>
      <c r="AQ546" s="262"/>
      <c r="AR546" s="209"/>
    </row>
    <row r="547" spans="1:44" s="75" customFormat="1" ht="17.100000000000001" customHeight="1" x14ac:dyDescent="0.25">
      <c r="A547" s="290"/>
      <c r="B547" s="287"/>
      <c r="C547" s="222"/>
      <c r="D547" s="222"/>
      <c r="E547" s="219"/>
      <c r="F547" s="222"/>
      <c r="G547" s="225"/>
      <c r="H547" s="197"/>
      <c r="I547" s="243"/>
      <c r="J547" s="182"/>
      <c r="K547" s="180"/>
      <c r="L547" s="180"/>
      <c r="M547" s="182"/>
      <c r="N547" s="190"/>
      <c r="O547" s="190"/>
      <c r="P547" s="193"/>
      <c r="Q547" s="180"/>
      <c r="R547" s="257"/>
      <c r="S547" s="30" t="s">
        <v>658</v>
      </c>
      <c r="T547" s="76"/>
      <c r="U547" s="77"/>
      <c r="V547" s="77"/>
      <c r="W547" s="77"/>
      <c r="X547" s="77"/>
      <c r="Y547" s="77"/>
      <c r="Z547" s="31" t="str">
        <f t="shared" si="39"/>
        <v/>
      </c>
      <c r="AA547" s="81">
        <f t="shared" si="37"/>
        <v>0</v>
      </c>
      <c r="AB547" s="81">
        <f t="shared" si="38"/>
        <v>0</v>
      </c>
      <c r="AC547" s="343"/>
      <c r="AD547" s="238"/>
      <c r="AE547" s="238"/>
      <c r="AF547" s="190"/>
      <c r="AG547" s="190"/>
      <c r="AH547" s="200"/>
      <c r="AI547" s="200"/>
      <c r="AJ547" s="187"/>
      <c r="AK547" s="187"/>
      <c r="AL547" s="187"/>
      <c r="AM547" s="252"/>
      <c r="AN547" s="252"/>
      <c r="AO547" s="252"/>
      <c r="AP547" s="252"/>
      <c r="AQ547" s="262"/>
      <c r="AR547" s="209"/>
    </row>
    <row r="548" spans="1:44" s="75" customFormat="1" ht="17.100000000000001" customHeight="1" x14ac:dyDescent="0.25">
      <c r="A548" s="290"/>
      <c r="B548" s="287"/>
      <c r="C548" s="222"/>
      <c r="D548" s="222"/>
      <c r="E548" s="219"/>
      <c r="F548" s="222"/>
      <c r="G548" s="225"/>
      <c r="H548" s="197"/>
      <c r="I548" s="243">
        <v>21.5</v>
      </c>
      <c r="J548" s="182"/>
      <c r="K548" s="180"/>
      <c r="L548" s="180"/>
      <c r="M548" s="182"/>
      <c r="N548" s="190"/>
      <c r="O548" s="190"/>
      <c r="P548" s="193"/>
      <c r="Q548" s="180"/>
      <c r="R548" s="256">
        <f>IF(Q548="SI",1,IF(Q548="NO",3,0))</f>
        <v>0</v>
      </c>
      <c r="S548" s="30" t="s">
        <v>659</v>
      </c>
      <c r="T548" s="76"/>
      <c r="U548" s="77"/>
      <c r="V548" s="77"/>
      <c r="W548" s="77"/>
      <c r="X548" s="77"/>
      <c r="Y548" s="77"/>
      <c r="Z548" s="31" t="str">
        <f t="shared" si="39"/>
        <v/>
      </c>
      <c r="AA548" s="81">
        <f t="shared" si="37"/>
        <v>0</v>
      </c>
      <c r="AB548" s="81">
        <f t="shared" si="38"/>
        <v>0</v>
      </c>
      <c r="AC548" s="343"/>
      <c r="AD548" s="238"/>
      <c r="AE548" s="238"/>
      <c r="AF548" s="190"/>
      <c r="AG548" s="190"/>
      <c r="AH548" s="200"/>
      <c r="AI548" s="200"/>
      <c r="AJ548" s="187"/>
      <c r="AK548" s="187"/>
      <c r="AL548" s="187"/>
      <c r="AM548" s="252"/>
      <c r="AN548" s="252"/>
      <c r="AO548" s="252"/>
      <c r="AP548" s="252"/>
      <c r="AQ548" s="262"/>
      <c r="AR548" s="255"/>
    </row>
    <row r="549" spans="1:44" s="75" customFormat="1" ht="17.100000000000001" customHeight="1" x14ac:dyDescent="0.25">
      <c r="A549" s="290"/>
      <c r="B549" s="287"/>
      <c r="C549" s="222"/>
      <c r="D549" s="222"/>
      <c r="E549" s="219"/>
      <c r="F549" s="222"/>
      <c r="G549" s="225"/>
      <c r="H549" s="197"/>
      <c r="I549" s="243"/>
      <c r="J549" s="182"/>
      <c r="K549" s="180"/>
      <c r="L549" s="180"/>
      <c r="M549" s="182"/>
      <c r="N549" s="190"/>
      <c r="O549" s="190"/>
      <c r="P549" s="193"/>
      <c r="Q549" s="180"/>
      <c r="R549" s="257"/>
      <c r="S549" s="30" t="s">
        <v>660</v>
      </c>
      <c r="T549" s="76"/>
      <c r="U549" s="77"/>
      <c r="V549" s="77"/>
      <c r="W549" s="77"/>
      <c r="X549" s="77"/>
      <c r="Y549" s="77"/>
      <c r="Z549" s="31" t="str">
        <f t="shared" si="39"/>
        <v/>
      </c>
      <c r="AA549" s="81">
        <f t="shared" si="37"/>
        <v>0</v>
      </c>
      <c r="AB549" s="81">
        <f t="shared" si="38"/>
        <v>0</v>
      </c>
      <c r="AC549" s="343"/>
      <c r="AD549" s="238"/>
      <c r="AE549" s="238"/>
      <c r="AF549" s="190"/>
      <c r="AG549" s="190"/>
      <c r="AH549" s="200"/>
      <c r="AI549" s="200"/>
      <c r="AJ549" s="187"/>
      <c r="AK549" s="187"/>
      <c r="AL549" s="187"/>
      <c r="AM549" s="252"/>
      <c r="AN549" s="252"/>
      <c r="AO549" s="252"/>
      <c r="AP549" s="252"/>
      <c r="AQ549" s="262"/>
      <c r="AR549" s="209"/>
    </row>
    <row r="550" spans="1:44" s="75" customFormat="1" ht="17.100000000000001" customHeight="1" x14ac:dyDescent="0.25">
      <c r="A550" s="290"/>
      <c r="B550" s="287"/>
      <c r="C550" s="222"/>
      <c r="D550" s="222"/>
      <c r="E550" s="219"/>
      <c r="F550" s="222"/>
      <c r="G550" s="225"/>
      <c r="H550" s="197"/>
      <c r="I550" s="243"/>
      <c r="J550" s="182"/>
      <c r="K550" s="180"/>
      <c r="L550" s="180"/>
      <c r="M550" s="182"/>
      <c r="N550" s="190"/>
      <c r="O550" s="190"/>
      <c r="P550" s="193"/>
      <c r="Q550" s="180"/>
      <c r="R550" s="257"/>
      <c r="S550" s="30" t="s">
        <v>661</v>
      </c>
      <c r="T550" s="76"/>
      <c r="U550" s="77"/>
      <c r="V550" s="77"/>
      <c r="W550" s="77"/>
      <c r="X550" s="77"/>
      <c r="Y550" s="77"/>
      <c r="Z550" s="31" t="str">
        <f t="shared" si="39"/>
        <v/>
      </c>
      <c r="AA550" s="81">
        <f t="shared" si="37"/>
        <v>0</v>
      </c>
      <c r="AB550" s="81">
        <f t="shared" si="38"/>
        <v>0</v>
      </c>
      <c r="AC550" s="343"/>
      <c r="AD550" s="238"/>
      <c r="AE550" s="238"/>
      <c r="AF550" s="190"/>
      <c r="AG550" s="190"/>
      <c r="AH550" s="200"/>
      <c r="AI550" s="200"/>
      <c r="AJ550" s="187"/>
      <c r="AK550" s="187"/>
      <c r="AL550" s="187"/>
      <c r="AM550" s="252"/>
      <c r="AN550" s="252"/>
      <c r="AO550" s="252"/>
      <c r="AP550" s="252"/>
      <c r="AQ550" s="262"/>
      <c r="AR550" s="209"/>
    </row>
    <row r="551" spans="1:44" s="75" customFormat="1" ht="17.100000000000001" customHeight="1" x14ac:dyDescent="0.25">
      <c r="A551" s="290"/>
      <c r="B551" s="287"/>
      <c r="C551" s="222"/>
      <c r="D551" s="222"/>
      <c r="E551" s="219"/>
      <c r="F551" s="222"/>
      <c r="G551" s="225"/>
      <c r="H551" s="197"/>
      <c r="I551" s="243"/>
      <c r="J551" s="182"/>
      <c r="K551" s="180"/>
      <c r="L551" s="180"/>
      <c r="M551" s="182"/>
      <c r="N551" s="190"/>
      <c r="O551" s="190"/>
      <c r="P551" s="193"/>
      <c r="Q551" s="180"/>
      <c r="R551" s="257"/>
      <c r="S551" s="30" t="s">
        <v>662</v>
      </c>
      <c r="T551" s="76"/>
      <c r="U551" s="77"/>
      <c r="V551" s="77"/>
      <c r="W551" s="77"/>
      <c r="X551" s="77"/>
      <c r="Y551" s="77"/>
      <c r="Z551" s="31" t="str">
        <f t="shared" si="39"/>
        <v/>
      </c>
      <c r="AA551" s="81">
        <f t="shared" si="37"/>
        <v>0</v>
      </c>
      <c r="AB551" s="81">
        <f t="shared" si="38"/>
        <v>0</v>
      </c>
      <c r="AC551" s="343"/>
      <c r="AD551" s="238"/>
      <c r="AE551" s="238"/>
      <c r="AF551" s="190"/>
      <c r="AG551" s="190"/>
      <c r="AH551" s="200"/>
      <c r="AI551" s="200"/>
      <c r="AJ551" s="187"/>
      <c r="AK551" s="187"/>
      <c r="AL551" s="187"/>
      <c r="AM551" s="252"/>
      <c r="AN551" s="252"/>
      <c r="AO551" s="252"/>
      <c r="AP551" s="252"/>
      <c r="AQ551" s="262"/>
      <c r="AR551" s="209"/>
    </row>
    <row r="552" spans="1:44" s="75" customFormat="1" ht="17.100000000000001" customHeight="1" x14ac:dyDescent="0.25">
      <c r="A552" s="291"/>
      <c r="B552" s="288"/>
      <c r="C552" s="223"/>
      <c r="D552" s="223"/>
      <c r="E552" s="220"/>
      <c r="F552" s="223"/>
      <c r="G552" s="226"/>
      <c r="H552" s="198"/>
      <c r="I552" s="244"/>
      <c r="J552" s="228"/>
      <c r="K552" s="181"/>
      <c r="L552" s="181"/>
      <c r="M552" s="228"/>
      <c r="N552" s="191"/>
      <c r="O552" s="191"/>
      <c r="P552" s="194"/>
      <c r="Q552" s="181"/>
      <c r="R552" s="299"/>
      <c r="S552" s="32" t="s">
        <v>663</v>
      </c>
      <c r="T552" s="78"/>
      <c r="U552" s="79"/>
      <c r="V552" s="79"/>
      <c r="W552" s="79"/>
      <c r="X552" s="79"/>
      <c r="Y552" s="79"/>
      <c r="Z552" s="33" t="str">
        <f t="shared" si="39"/>
        <v/>
      </c>
      <c r="AA552" s="82">
        <f t="shared" si="37"/>
        <v>0</v>
      </c>
      <c r="AB552" s="82">
        <f t="shared" si="38"/>
        <v>0</v>
      </c>
      <c r="AC552" s="344"/>
      <c r="AD552" s="239"/>
      <c r="AE552" s="239"/>
      <c r="AF552" s="191"/>
      <c r="AG552" s="191"/>
      <c r="AH552" s="201"/>
      <c r="AI552" s="201"/>
      <c r="AJ552" s="188"/>
      <c r="AK552" s="188"/>
      <c r="AL552" s="188"/>
      <c r="AM552" s="253"/>
      <c r="AN552" s="253"/>
      <c r="AO552" s="253"/>
      <c r="AP552" s="253"/>
      <c r="AQ552" s="263"/>
      <c r="AR552" s="210"/>
    </row>
    <row r="553" spans="1:44" ht="13.5" x14ac:dyDescent="0.2">
      <c r="A553" s="289" t="str">
        <f>IF(E553&lt;&gt;"",'Información General'!$D$15&amp;"_"&amp;+$A$1+22,"")</f>
        <v/>
      </c>
      <c r="B553" s="274"/>
      <c r="C553" s="271"/>
      <c r="D553" s="274"/>
      <c r="E553" s="280"/>
      <c r="F553" s="274"/>
      <c r="G553" s="283"/>
      <c r="H553" s="242"/>
      <c r="I553" s="292">
        <v>22.1</v>
      </c>
      <c r="J553" s="242"/>
      <c r="K553" s="196"/>
      <c r="L553" s="196"/>
      <c r="M553" s="242"/>
      <c r="N553" s="183"/>
      <c r="O553" s="183"/>
      <c r="P553" s="234" t="str">
        <f>IF(AND(N553&lt;&gt;"",O553&lt;&gt;""),IF(AND(N553&gt;5,O553&gt;5),"I",IF(AND(N553&lt;=5,O553&gt;5),"II",IF(AND(N553&gt;5,O553&lt;=5),"IV",IF(AND(N553&lt;=5,O553&lt;=5),"III")))),"")</f>
        <v/>
      </c>
      <c r="Q553" s="196"/>
      <c r="R553" s="297">
        <f>IF(Q553="SI",1,IF(Q553="NO",3,0))</f>
        <v>0</v>
      </c>
      <c r="S553" s="28" t="s">
        <v>664</v>
      </c>
      <c r="T553" s="73"/>
      <c r="U553" s="74"/>
      <c r="V553" s="74"/>
      <c r="W553" s="74"/>
      <c r="X553" s="74"/>
      <c r="Y553" s="74"/>
      <c r="Z553" s="29" t="str">
        <f t="shared" si="39"/>
        <v/>
      </c>
      <c r="AA553" s="80">
        <f t="shared" ref="AA553:AA584" si="40">IF(Z553="Suficiente",1,0)</f>
        <v>0</v>
      </c>
      <c r="AB553" s="80">
        <f t="shared" si="38"/>
        <v>0</v>
      </c>
      <c r="AC553" s="337" t="str">
        <f>IF(SUM(R553:R577)&gt;=1,IF((SUM(R553:R577)/COUNTA(Q553:Q577))=1,IF(SUM(AA553:AA577)&gt;=1,IF(SUM(AA553:AA577)/(SUM(AA553:AA577)+SUM(AB553:AB577))=100%,"SI","NO"),"NO"),"NO"),"")</f>
        <v/>
      </c>
      <c r="AD553" s="237" t="str">
        <f>IF($N553=1,"b","")</f>
        <v/>
      </c>
      <c r="AE553" s="237" t="str">
        <f>IF($O553=1,"b","")</f>
        <v/>
      </c>
      <c r="AF553" s="183"/>
      <c r="AG553" s="205"/>
      <c r="AH553" s="199">
        <f>IF(OR($AD553="b",$AE553="b"),2,0)</f>
        <v>0</v>
      </c>
      <c r="AI553" s="199">
        <f>IF(AND($N553=1,$AF553=1,$O553=1,$AG553=1),1,0)</f>
        <v>0</v>
      </c>
      <c r="AJ553" s="215">
        <f>IF(AF553&lt;&gt;"",IF(AI553=1,1,IF(OR($AF553&gt;$N553,AND($AC553="SI",$AF553=$N553),AND($AC553="NO",$AF553&lt;&gt;$N553)),0,1)),0)</f>
        <v>0</v>
      </c>
      <c r="AK553" s="215">
        <f>IF(AG553&lt;&gt;"",IF(AI553=1,1,IF(OR(AG553&gt;O553,AND(AC553="SI",AG553=O553),AND(AC553="NO",AG553&lt;&gt;O553)),0,1)),0)</f>
        <v>0</v>
      </c>
      <c r="AL553" s="215">
        <f>IF(AC553&lt;&gt;"",(+AI553+AJ553+AK553),0)</f>
        <v>0</v>
      </c>
      <c r="AM553" s="333" t="str">
        <f>IF($AL553&gt;=2,IF(AND($AF553="",$AG553=""),"",IF(AND($AF553&gt;5,$AG553&gt;5),"I","")),"")</f>
        <v/>
      </c>
      <c r="AN553" s="333" t="str">
        <f>IF($AL553&gt;=2,IF(AND($AF553="",$AG553=""),"",IF(AND($AF553&lt;6,$AG553&gt;5),"II","")),"")</f>
        <v/>
      </c>
      <c r="AO553" s="333" t="str">
        <f>IF($AL553&gt;=2,IF(AND($AF553="",$AG553=""),"",IF(AND($AF553&lt;6,$AG553&lt;6),"III","")),"")</f>
        <v/>
      </c>
      <c r="AP553" s="333" t="str">
        <f>IF($AL553&gt;=2,IF(AND($AF553="",$AG553=""),"",IF(AND($AF553&gt;5,$AG553&lt;6),"IV","")),"")</f>
        <v/>
      </c>
      <c r="AQ553" s="264"/>
      <c r="AR553" s="267"/>
    </row>
    <row r="554" spans="1:44" ht="13.5" customHeight="1" x14ac:dyDescent="0.2">
      <c r="A554" s="290"/>
      <c r="B554" s="275"/>
      <c r="C554" s="272"/>
      <c r="D554" s="275"/>
      <c r="E554" s="281"/>
      <c r="F554" s="275"/>
      <c r="G554" s="284"/>
      <c r="H554" s="197"/>
      <c r="I554" s="293"/>
      <c r="J554" s="197"/>
      <c r="K554" s="195"/>
      <c r="L554" s="195"/>
      <c r="M554" s="197"/>
      <c r="N554" s="184"/>
      <c r="O554" s="184"/>
      <c r="P554" s="235"/>
      <c r="Q554" s="195"/>
      <c r="R554" s="257"/>
      <c r="S554" s="30" t="s">
        <v>665</v>
      </c>
      <c r="T554" s="76"/>
      <c r="U554" s="77"/>
      <c r="V554" s="77"/>
      <c r="W554" s="77"/>
      <c r="X554" s="77"/>
      <c r="Y554" s="77"/>
      <c r="Z554" s="31" t="str">
        <f t="shared" si="39"/>
        <v/>
      </c>
      <c r="AA554" s="81">
        <f t="shared" si="40"/>
        <v>0</v>
      </c>
      <c r="AB554" s="81">
        <f t="shared" si="38"/>
        <v>0</v>
      </c>
      <c r="AC554" s="338"/>
      <c r="AD554" s="238"/>
      <c r="AE554" s="238"/>
      <c r="AF554" s="184"/>
      <c r="AG554" s="206"/>
      <c r="AH554" s="200"/>
      <c r="AI554" s="200"/>
      <c r="AJ554" s="216"/>
      <c r="AK554" s="216"/>
      <c r="AL554" s="216"/>
      <c r="AM554" s="252"/>
      <c r="AN554" s="252"/>
      <c r="AO554" s="252"/>
      <c r="AP554" s="252"/>
      <c r="AQ554" s="265"/>
      <c r="AR554" s="209"/>
    </row>
    <row r="555" spans="1:44" ht="13.5" customHeight="1" x14ac:dyDescent="0.2">
      <c r="A555" s="290"/>
      <c r="B555" s="275"/>
      <c r="C555" s="272"/>
      <c r="D555" s="275"/>
      <c r="E555" s="281"/>
      <c r="F555" s="275"/>
      <c r="G555" s="284"/>
      <c r="H555" s="197"/>
      <c r="I555" s="293"/>
      <c r="J555" s="197"/>
      <c r="K555" s="195"/>
      <c r="L555" s="195"/>
      <c r="M555" s="197"/>
      <c r="N555" s="184"/>
      <c r="O555" s="184"/>
      <c r="P555" s="235"/>
      <c r="Q555" s="195"/>
      <c r="R555" s="257"/>
      <c r="S555" s="30" t="s">
        <v>666</v>
      </c>
      <c r="T555" s="76"/>
      <c r="U555" s="77"/>
      <c r="V555" s="77"/>
      <c r="W555" s="77"/>
      <c r="X555" s="77"/>
      <c r="Y555" s="77"/>
      <c r="Z555" s="31" t="str">
        <f t="shared" si="39"/>
        <v/>
      </c>
      <c r="AA555" s="81">
        <f t="shared" si="40"/>
        <v>0</v>
      </c>
      <c r="AB555" s="81">
        <f t="shared" si="38"/>
        <v>0</v>
      </c>
      <c r="AC555" s="338"/>
      <c r="AD555" s="238"/>
      <c r="AE555" s="238"/>
      <c r="AF555" s="184"/>
      <c r="AG555" s="206"/>
      <c r="AH555" s="200"/>
      <c r="AI555" s="200"/>
      <c r="AJ555" s="216"/>
      <c r="AK555" s="216"/>
      <c r="AL555" s="216"/>
      <c r="AM555" s="252"/>
      <c r="AN555" s="252"/>
      <c r="AO555" s="252"/>
      <c r="AP555" s="252"/>
      <c r="AQ555" s="265"/>
      <c r="AR555" s="209"/>
    </row>
    <row r="556" spans="1:44" ht="13.5" customHeight="1" x14ac:dyDescent="0.2">
      <c r="A556" s="290"/>
      <c r="B556" s="275"/>
      <c r="C556" s="272"/>
      <c r="D556" s="275"/>
      <c r="E556" s="281"/>
      <c r="F556" s="275"/>
      <c r="G556" s="284"/>
      <c r="H556" s="197"/>
      <c r="I556" s="293"/>
      <c r="J556" s="197"/>
      <c r="K556" s="195"/>
      <c r="L556" s="195"/>
      <c r="M556" s="197"/>
      <c r="N556" s="184"/>
      <c r="O556" s="184"/>
      <c r="P556" s="235"/>
      <c r="Q556" s="195"/>
      <c r="R556" s="257"/>
      <c r="S556" s="30" t="s">
        <v>667</v>
      </c>
      <c r="T556" s="76"/>
      <c r="U556" s="77"/>
      <c r="V556" s="77"/>
      <c r="W556" s="77"/>
      <c r="X556" s="77"/>
      <c r="Y556" s="77"/>
      <c r="Z556" s="31" t="str">
        <f t="shared" si="39"/>
        <v/>
      </c>
      <c r="AA556" s="81">
        <f t="shared" si="40"/>
        <v>0</v>
      </c>
      <c r="AB556" s="81">
        <f t="shared" si="38"/>
        <v>0</v>
      </c>
      <c r="AC556" s="338"/>
      <c r="AD556" s="238"/>
      <c r="AE556" s="238"/>
      <c r="AF556" s="184"/>
      <c r="AG556" s="206"/>
      <c r="AH556" s="200"/>
      <c r="AI556" s="200"/>
      <c r="AJ556" s="216"/>
      <c r="AK556" s="216"/>
      <c r="AL556" s="216"/>
      <c r="AM556" s="252"/>
      <c r="AN556" s="252"/>
      <c r="AO556" s="252"/>
      <c r="AP556" s="252"/>
      <c r="AQ556" s="265"/>
      <c r="AR556" s="209"/>
    </row>
    <row r="557" spans="1:44" ht="13.5" customHeight="1" x14ac:dyDescent="0.2">
      <c r="A557" s="290"/>
      <c r="B557" s="275"/>
      <c r="C557" s="272"/>
      <c r="D557" s="275"/>
      <c r="E557" s="281"/>
      <c r="F557" s="275"/>
      <c r="G557" s="284"/>
      <c r="H557" s="197"/>
      <c r="I557" s="294"/>
      <c r="J557" s="197"/>
      <c r="K557" s="195"/>
      <c r="L557" s="195"/>
      <c r="M557" s="197"/>
      <c r="N557" s="184"/>
      <c r="O557" s="184"/>
      <c r="P557" s="235"/>
      <c r="Q557" s="195"/>
      <c r="R557" s="257"/>
      <c r="S557" s="30" t="s">
        <v>668</v>
      </c>
      <c r="T557" s="76"/>
      <c r="U557" s="77"/>
      <c r="V557" s="77"/>
      <c r="W557" s="77"/>
      <c r="X557" s="77"/>
      <c r="Y557" s="77"/>
      <c r="Z557" s="31" t="str">
        <f t="shared" si="39"/>
        <v/>
      </c>
      <c r="AA557" s="81">
        <f t="shared" si="40"/>
        <v>0</v>
      </c>
      <c r="AB557" s="81">
        <f t="shared" si="38"/>
        <v>0</v>
      </c>
      <c r="AC557" s="338"/>
      <c r="AD557" s="238"/>
      <c r="AE557" s="238"/>
      <c r="AF557" s="184"/>
      <c r="AG557" s="206"/>
      <c r="AH557" s="200"/>
      <c r="AI557" s="200"/>
      <c r="AJ557" s="216"/>
      <c r="AK557" s="216"/>
      <c r="AL557" s="216"/>
      <c r="AM557" s="252"/>
      <c r="AN557" s="252"/>
      <c r="AO557" s="252"/>
      <c r="AP557" s="252"/>
      <c r="AQ557" s="265"/>
      <c r="AR557" s="209"/>
    </row>
    <row r="558" spans="1:44" ht="13.5" customHeight="1" x14ac:dyDescent="0.2">
      <c r="A558" s="290"/>
      <c r="B558" s="275"/>
      <c r="C558" s="272"/>
      <c r="D558" s="275"/>
      <c r="E558" s="281"/>
      <c r="F558" s="275"/>
      <c r="G558" s="284"/>
      <c r="H558" s="197"/>
      <c r="I558" s="295">
        <v>22.2</v>
      </c>
      <c r="J558" s="197"/>
      <c r="K558" s="195"/>
      <c r="L558" s="195"/>
      <c r="M558" s="197"/>
      <c r="N558" s="184"/>
      <c r="O558" s="184"/>
      <c r="P558" s="235"/>
      <c r="Q558" s="195"/>
      <c r="R558" s="298">
        <f>IF(Q558="SI",1,IF(Q558="NO",3,0))</f>
        <v>0</v>
      </c>
      <c r="S558" s="30" t="s">
        <v>669</v>
      </c>
      <c r="T558" s="76"/>
      <c r="U558" s="77"/>
      <c r="V558" s="77"/>
      <c r="W558" s="77"/>
      <c r="X558" s="77"/>
      <c r="Y558" s="77"/>
      <c r="Z558" s="31" t="str">
        <f t="shared" si="39"/>
        <v/>
      </c>
      <c r="AA558" s="81">
        <f t="shared" si="40"/>
        <v>0</v>
      </c>
      <c r="AB558" s="81">
        <f t="shared" si="38"/>
        <v>0</v>
      </c>
      <c r="AC558" s="338"/>
      <c r="AD558" s="238"/>
      <c r="AE558" s="238"/>
      <c r="AF558" s="184"/>
      <c r="AG558" s="206"/>
      <c r="AH558" s="200"/>
      <c r="AI558" s="200"/>
      <c r="AJ558" s="216"/>
      <c r="AK558" s="216"/>
      <c r="AL558" s="216"/>
      <c r="AM558" s="252"/>
      <c r="AN558" s="252"/>
      <c r="AO558" s="252"/>
      <c r="AP558" s="252"/>
      <c r="AQ558" s="265"/>
      <c r="AR558" s="208"/>
    </row>
    <row r="559" spans="1:44" ht="13.5" customHeight="1" x14ac:dyDescent="0.2">
      <c r="A559" s="290"/>
      <c r="B559" s="275"/>
      <c r="C559" s="272"/>
      <c r="D559" s="275"/>
      <c r="E559" s="281"/>
      <c r="F559" s="275"/>
      <c r="G559" s="284"/>
      <c r="H559" s="197"/>
      <c r="I559" s="295"/>
      <c r="J559" s="197"/>
      <c r="K559" s="195"/>
      <c r="L559" s="195"/>
      <c r="M559" s="197"/>
      <c r="N559" s="184"/>
      <c r="O559" s="184"/>
      <c r="P559" s="235"/>
      <c r="Q559" s="195"/>
      <c r="R559" s="257"/>
      <c r="S559" s="30" t="s">
        <v>670</v>
      </c>
      <c r="T559" s="76"/>
      <c r="U559" s="77"/>
      <c r="V559" s="77"/>
      <c r="W559" s="77"/>
      <c r="X559" s="77"/>
      <c r="Y559" s="77"/>
      <c r="Z559" s="31" t="str">
        <f t="shared" si="39"/>
        <v/>
      </c>
      <c r="AA559" s="81">
        <f t="shared" si="40"/>
        <v>0</v>
      </c>
      <c r="AB559" s="81">
        <f t="shared" si="38"/>
        <v>0</v>
      </c>
      <c r="AC559" s="338"/>
      <c r="AD559" s="238"/>
      <c r="AE559" s="238"/>
      <c r="AF559" s="184"/>
      <c r="AG559" s="206"/>
      <c r="AH559" s="200"/>
      <c r="AI559" s="200"/>
      <c r="AJ559" s="216"/>
      <c r="AK559" s="216"/>
      <c r="AL559" s="216"/>
      <c r="AM559" s="252"/>
      <c r="AN559" s="252"/>
      <c r="AO559" s="252"/>
      <c r="AP559" s="252"/>
      <c r="AQ559" s="265"/>
      <c r="AR559" s="209"/>
    </row>
    <row r="560" spans="1:44" ht="13.5" customHeight="1" x14ac:dyDescent="0.2">
      <c r="A560" s="290"/>
      <c r="B560" s="275"/>
      <c r="C560" s="272"/>
      <c r="D560" s="275"/>
      <c r="E560" s="281"/>
      <c r="F560" s="275"/>
      <c r="G560" s="284"/>
      <c r="H560" s="197"/>
      <c r="I560" s="295"/>
      <c r="J560" s="197"/>
      <c r="K560" s="195"/>
      <c r="L560" s="195"/>
      <c r="M560" s="197"/>
      <c r="N560" s="184"/>
      <c r="O560" s="184"/>
      <c r="P560" s="235"/>
      <c r="Q560" s="195"/>
      <c r="R560" s="257"/>
      <c r="S560" s="30" t="s">
        <v>671</v>
      </c>
      <c r="T560" s="76"/>
      <c r="U560" s="77"/>
      <c r="V560" s="77"/>
      <c r="W560" s="77"/>
      <c r="X560" s="77"/>
      <c r="Y560" s="77"/>
      <c r="Z560" s="31" t="str">
        <f t="shared" si="39"/>
        <v/>
      </c>
      <c r="AA560" s="81">
        <f t="shared" si="40"/>
        <v>0</v>
      </c>
      <c r="AB560" s="81">
        <f t="shared" si="38"/>
        <v>0</v>
      </c>
      <c r="AC560" s="338"/>
      <c r="AD560" s="238"/>
      <c r="AE560" s="238"/>
      <c r="AF560" s="184"/>
      <c r="AG560" s="206"/>
      <c r="AH560" s="200"/>
      <c r="AI560" s="200"/>
      <c r="AJ560" s="216"/>
      <c r="AK560" s="216"/>
      <c r="AL560" s="216"/>
      <c r="AM560" s="252"/>
      <c r="AN560" s="252"/>
      <c r="AO560" s="252"/>
      <c r="AP560" s="252"/>
      <c r="AQ560" s="265"/>
      <c r="AR560" s="209"/>
    </row>
    <row r="561" spans="1:44" ht="13.5" customHeight="1" x14ac:dyDescent="0.2">
      <c r="A561" s="290"/>
      <c r="B561" s="275"/>
      <c r="C561" s="272"/>
      <c r="D561" s="275"/>
      <c r="E561" s="281"/>
      <c r="F561" s="275"/>
      <c r="G561" s="284"/>
      <c r="H561" s="197"/>
      <c r="I561" s="295"/>
      <c r="J561" s="197"/>
      <c r="K561" s="195"/>
      <c r="L561" s="195"/>
      <c r="M561" s="197"/>
      <c r="N561" s="184"/>
      <c r="O561" s="184"/>
      <c r="P561" s="235"/>
      <c r="Q561" s="195"/>
      <c r="R561" s="257"/>
      <c r="S561" s="30" t="s">
        <v>672</v>
      </c>
      <c r="T561" s="76"/>
      <c r="U561" s="77"/>
      <c r="V561" s="77"/>
      <c r="W561" s="77"/>
      <c r="X561" s="77"/>
      <c r="Y561" s="77"/>
      <c r="Z561" s="31" t="str">
        <f t="shared" si="39"/>
        <v/>
      </c>
      <c r="AA561" s="81">
        <f t="shared" si="40"/>
        <v>0</v>
      </c>
      <c r="AB561" s="81">
        <f t="shared" si="38"/>
        <v>0</v>
      </c>
      <c r="AC561" s="338"/>
      <c r="AD561" s="238"/>
      <c r="AE561" s="238"/>
      <c r="AF561" s="184"/>
      <c r="AG561" s="206"/>
      <c r="AH561" s="200"/>
      <c r="AI561" s="200"/>
      <c r="AJ561" s="216"/>
      <c r="AK561" s="216"/>
      <c r="AL561" s="216"/>
      <c r="AM561" s="252"/>
      <c r="AN561" s="252"/>
      <c r="AO561" s="252"/>
      <c r="AP561" s="252"/>
      <c r="AQ561" s="265"/>
      <c r="AR561" s="209"/>
    </row>
    <row r="562" spans="1:44" ht="13.5" customHeight="1" x14ac:dyDescent="0.2">
      <c r="A562" s="290"/>
      <c r="B562" s="275"/>
      <c r="C562" s="272"/>
      <c r="D562" s="275"/>
      <c r="E562" s="281"/>
      <c r="F562" s="275"/>
      <c r="G562" s="284"/>
      <c r="H562" s="197"/>
      <c r="I562" s="295"/>
      <c r="J562" s="197"/>
      <c r="K562" s="195"/>
      <c r="L562" s="195"/>
      <c r="M562" s="197"/>
      <c r="N562" s="184"/>
      <c r="O562" s="184"/>
      <c r="P562" s="235"/>
      <c r="Q562" s="195"/>
      <c r="R562" s="257"/>
      <c r="S562" s="30" t="s">
        <v>673</v>
      </c>
      <c r="T562" s="76"/>
      <c r="U562" s="77"/>
      <c r="V562" s="77"/>
      <c r="W562" s="77"/>
      <c r="X562" s="77"/>
      <c r="Y562" s="77"/>
      <c r="Z562" s="31" t="str">
        <f t="shared" si="39"/>
        <v/>
      </c>
      <c r="AA562" s="81">
        <f t="shared" si="40"/>
        <v>0</v>
      </c>
      <c r="AB562" s="81">
        <f t="shared" si="38"/>
        <v>0</v>
      </c>
      <c r="AC562" s="338"/>
      <c r="AD562" s="238"/>
      <c r="AE562" s="238"/>
      <c r="AF562" s="184"/>
      <c r="AG562" s="206"/>
      <c r="AH562" s="200"/>
      <c r="AI562" s="200"/>
      <c r="AJ562" s="216"/>
      <c r="AK562" s="216"/>
      <c r="AL562" s="216"/>
      <c r="AM562" s="252"/>
      <c r="AN562" s="252"/>
      <c r="AO562" s="252"/>
      <c r="AP562" s="252"/>
      <c r="AQ562" s="265"/>
      <c r="AR562" s="209"/>
    </row>
    <row r="563" spans="1:44" ht="13.5" customHeight="1" x14ac:dyDescent="0.2">
      <c r="A563" s="290"/>
      <c r="B563" s="275"/>
      <c r="C563" s="272"/>
      <c r="D563" s="275"/>
      <c r="E563" s="281"/>
      <c r="F563" s="275"/>
      <c r="G563" s="284"/>
      <c r="H563" s="197"/>
      <c r="I563" s="295">
        <v>22.3</v>
      </c>
      <c r="J563" s="197"/>
      <c r="K563" s="195"/>
      <c r="L563" s="195"/>
      <c r="M563" s="197"/>
      <c r="N563" s="184"/>
      <c r="O563" s="184"/>
      <c r="P563" s="235"/>
      <c r="Q563" s="195"/>
      <c r="R563" s="298">
        <f>IF(Q563="SI",1,IF(Q563="NO",3,0))</f>
        <v>0</v>
      </c>
      <c r="S563" s="30" t="s">
        <v>674</v>
      </c>
      <c r="T563" s="76"/>
      <c r="U563" s="77"/>
      <c r="V563" s="77"/>
      <c r="W563" s="77"/>
      <c r="X563" s="77"/>
      <c r="Y563" s="77"/>
      <c r="Z563" s="31"/>
      <c r="AA563" s="81">
        <f t="shared" si="40"/>
        <v>0</v>
      </c>
      <c r="AB563" s="81">
        <f t="shared" si="38"/>
        <v>0</v>
      </c>
      <c r="AC563" s="338"/>
      <c r="AD563" s="238"/>
      <c r="AE563" s="238"/>
      <c r="AF563" s="184"/>
      <c r="AG563" s="206"/>
      <c r="AH563" s="200"/>
      <c r="AI563" s="200"/>
      <c r="AJ563" s="216"/>
      <c r="AK563" s="216"/>
      <c r="AL563" s="216"/>
      <c r="AM563" s="252"/>
      <c r="AN563" s="252"/>
      <c r="AO563" s="252"/>
      <c r="AP563" s="252"/>
      <c r="AQ563" s="265"/>
      <c r="AR563" s="208"/>
    </row>
    <row r="564" spans="1:44" ht="13.5" customHeight="1" x14ac:dyDescent="0.2">
      <c r="A564" s="290"/>
      <c r="B564" s="275"/>
      <c r="C564" s="272"/>
      <c r="D564" s="275"/>
      <c r="E564" s="281"/>
      <c r="F564" s="275"/>
      <c r="G564" s="284"/>
      <c r="H564" s="197"/>
      <c r="I564" s="295"/>
      <c r="J564" s="197"/>
      <c r="K564" s="195"/>
      <c r="L564" s="195"/>
      <c r="M564" s="197"/>
      <c r="N564" s="184"/>
      <c r="O564" s="184"/>
      <c r="P564" s="235"/>
      <c r="Q564" s="195"/>
      <c r="R564" s="257"/>
      <c r="S564" s="30" t="s">
        <v>675</v>
      </c>
      <c r="T564" s="76"/>
      <c r="U564" s="77"/>
      <c r="V564" s="77"/>
      <c r="W564" s="77"/>
      <c r="X564" s="77"/>
      <c r="Y564" s="77"/>
      <c r="Z564" s="31" t="str">
        <f t="shared" si="39"/>
        <v/>
      </c>
      <c r="AA564" s="81">
        <f t="shared" si="40"/>
        <v>0</v>
      </c>
      <c r="AB564" s="81">
        <f t="shared" si="38"/>
        <v>0</v>
      </c>
      <c r="AC564" s="338"/>
      <c r="AD564" s="238"/>
      <c r="AE564" s="238"/>
      <c r="AF564" s="184"/>
      <c r="AG564" s="206"/>
      <c r="AH564" s="200"/>
      <c r="AI564" s="200"/>
      <c r="AJ564" s="216"/>
      <c r="AK564" s="216"/>
      <c r="AL564" s="216"/>
      <c r="AM564" s="252"/>
      <c r="AN564" s="252"/>
      <c r="AO564" s="252"/>
      <c r="AP564" s="252"/>
      <c r="AQ564" s="265"/>
      <c r="AR564" s="209"/>
    </row>
    <row r="565" spans="1:44" ht="13.5" customHeight="1" x14ac:dyDescent="0.2">
      <c r="A565" s="290"/>
      <c r="B565" s="275"/>
      <c r="C565" s="272"/>
      <c r="D565" s="275"/>
      <c r="E565" s="281"/>
      <c r="F565" s="275"/>
      <c r="G565" s="284"/>
      <c r="H565" s="197"/>
      <c r="I565" s="295"/>
      <c r="J565" s="197"/>
      <c r="K565" s="195"/>
      <c r="L565" s="195"/>
      <c r="M565" s="197"/>
      <c r="N565" s="184"/>
      <c r="O565" s="184"/>
      <c r="P565" s="235"/>
      <c r="Q565" s="195"/>
      <c r="R565" s="257"/>
      <c r="S565" s="30" t="s">
        <v>676</v>
      </c>
      <c r="T565" s="76"/>
      <c r="U565" s="77"/>
      <c r="V565" s="77"/>
      <c r="W565" s="77"/>
      <c r="X565" s="77"/>
      <c r="Y565" s="77"/>
      <c r="Z565" s="31" t="str">
        <f t="shared" si="39"/>
        <v/>
      </c>
      <c r="AA565" s="81">
        <f t="shared" si="40"/>
        <v>0</v>
      </c>
      <c r="AB565" s="81">
        <f t="shared" si="38"/>
        <v>0</v>
      </c>
      <c r="AC565" s="338"/>
      <c r="AD565" s="238"/>
      <c r="AE565" s="238"/>
      <c r="AF565" s="184"/>
      <c r="AG565" s="206"/>
      <c r="AH565" s="200"/>
      <c r="AI565" s="200"/>
      <c r="AJ565" s="216"/>
      <c r="AK565" s="216"/>
      <c r="AL565" s="216"/>
      <c r="AM565" s="252"/>
      <c r="AN565" s="252"/>
      <c r="AO565" s="252"/>
      <c r="AP565" s="252"/>
      <c r="AQ565" s="265"/>
      <c r="AR565" s="209"/>
    </row>
    <row r="566" spans="1:44" ht="13.5" customHeight="1" x14ac:dyDescent="0.2">
      <c r="A566" s="290"/>
      <c r="B566" s="275"/>
      <c r="C566" s="272"/>
      <c r="D566" s="275"/>
      <c r="E566" s="281"/>
      <c r="F566" s="275"/>
      <c r="G566" s="284"/>
      <c r="H566" s="197"/>
      <c r="I566" s="295"/>
      <c r="J566" s="197"/>
      <c r="K566" s="195"/>
      <c r="L566" s="195"/>
      <c r="M566" s="197"/>
      <c r="N566" s="184"/>
      <c r="O566" s="184"/>
      <c r="P566" s="235"/>
      <c r="Q566" s="195"/>
      <c r="R566" s="257"/>
      <c r="S566" s="30" t="s">
        <v>677</v>
      </c>
      <c r="T566" s="76"/>
      <c r="U566" s="77"/>
      <c r="V566" s="77"/>
      <c r="W566" s="77"/>
      <c r="X566" s="77"/>
      <c r="Y566" s="77"/>
      <c r="Z566" s="31" t="str">
        <f t="shared" si="39"/>
        <v/>
      </c>
      <c r="AA566" s="81">
        <f t="shared" si="40"/>
        <v>0</v>
      </c>
      <c r="AB566" s="81">
        <f t="shared" si="38"/>
        <v>0</v>
      </c>
      <c r="AC566" s="338"/>
      <c r="AD566" s="238"/>
      <c r="AE566" s="238"/>
      <c r="AF566" s="184"/>
      <c r="AG566" s="206"/>
      <c r="AH566" s="200"/>
      <c r="AI566" s="200"/>
      <c r="AJ566" s="216"/>
      <c r="AK566" s="216"/>
      <c r="AL566" s="216"/>
      <c r="AM566" s="252"/>
      <c r="AN566" s="252"/>
      <c r="AO566" s="252"/>
      <c r="AP566" s="252"/>
      <c r="AQ566" s="265"/>
      <c r="AR566" s="209"/>
    </row>
    <row r="567" spans="1:44" ht="13.5" customHeight="1" x14ac:dyDescent="0.2">
      <c r="A567" s="290"/>
      <c r="B567" s="275"/>
      <c r="C567" s="272"/>
      <c r="D567" s="275"/>
      <c r="E567" s="281"/>
      <c r="F567" s="275"/>
      <c r="G567" s="284"/>
      <c r="H567" s="197"/>
      <c r="I567" s="295"/>
      <c r="J567" s="197"/>
      <c r="K567" s="195"/>
      <c r="L567" s="195"/>
      <c r="M567" s="197"/>
      <c r="N567" s="184"/>
      <c r="O567" s="184"/>
      <c r="P567" s="235"/>
      <c r="Q567" s="195"/>
      <c r="R567" s="257"/>
      <c r="S567" s="30" t="s">
        <v>678</v>
      </c>
      <c r="T567" s="76"/>
      <c r="U567" s="77"/>
      <c r="V567" s="77"/>
      <c r="W567" s="77"/>
      <c r="X567" s="77"/>
      <c r="Y567" s="77"/>
      <c r="Z567" s="31" t="str">
        <f t="shared" si="39"/>
        <v/>
      </c>
      <c r="AA567" s="81">
        <f t="shared" si="40"/>
        <v>0</v>
      </c>
      <c r="AB567" s="81">
        <f t="shared" si="38"/>
        <v>0</v>
      </c>
      <c r="AC567" s="338"/>
      <c r="AD567" s="238"/>
      <c r="AE567" s="238"/>
      <c r="AF567" s="184"/>
      <c r="AG567" s="206"/>
      <c r="AH567" s="200"/>
      <c r="AI567" s="200"/>
      <c r="AJ567" s="216"/>
      <c r="AK567" s="216"/>
      <c r="AL567" s="216"/>
      <c r="AM567" s="252"/>
      <c r="AN567" s="252"/>
      <c r="AO567" s="252"/>
      <c r="AP567" s="252"/>
      <c r="AQ567" s="265"/>
      <c r="AR567" s="209"/>
    </row>
    <row r="568" spans="1:44" ht="13.5" customHeight="1" x14ac:dyDescent="0.2">
      <c r="A568" s="290"/>
      <c r="B568" s="275"/>
      <c r="C568" s="272"/>
      <c r="D568" s="275"/>
      <c r="E568" s="281"/>
      <c r="F568" s="275"/>
      <c r="G568" s="284"/>
      <c r="H568" s="197"/>
      <c r="I568" s="295">
        <v>22.4</v>
      </c>
      <c r="J568" s="197"/>
      <c r="K568" s="195"/>
      <c r="L568" s="195"/>
      <c r="M568" s="197"/>
      <c r="N568" s="184"/>
      <c r="O568" s="184"/>
      <c r="P568" s="235"/>
      <c r="Q568" s="195"/>
      <c r="R568" s="298">
        <f>IF(Q568="SI",1,IF(Q568="NO",3,0))</f>
        <v>0</v>
      </c>
      <c r="S568" s="30" t="s">
        <v>679</v>
      </c>
      <c r="T568" s="76"/>
      <c r="U568" s="77"/>
      <c r="V568" s="77"/>
      <c r="W568" s="77"/>
      <c r="X568" s="77"/>
      <c r="Y568" s="77"/>
      <c r="Z568" s="31" t="str">
        <f t="shared" si="39"/>
        <v/>
      </c>
      <c r="AA568" s="81">
        <f t="shared" si="40"/>
        <v>0</v>
      </c>
      <c r="AB568" s="81">
        <f t="shared" ref="AB568:AB578" si="41">IF(Z568="Deficiente",1,0)</f>
        <v>0</v>
      </c>
      <c r="AC568" s="338"/>
      <c r="AD568" s="238"/>
      <c r="AE568" s="238"/>
      <c r="AF568" s="184"/>
      <c r="AG568" s="206"/>
      <c r="AH568" s="200"/>
      <c r="AI568" s="200"/>
      <c r="AJ568" s="216"/>
      <c r="AK568" s="216"/>
      <c r="AL568" s="216"/>
      <c r="AM568" s="252"/>
      <c r="AN568" s="252"/>
      <c r="AO568" s="252"/>
      <c r="AP568" s="252"/>
      <c r="AQ568" s="265"/>
      <c r="AR568" s="208"/>
    </row>
    <row r="569" spans="1:44" ht="13.5" customHeight="1" x14ac:dyDescent="0.2">
      <c r="A569" s="290"/>
      <c r="B569" s="275"/>
      <c r="C569" s="272"/>
      <c r="D569" s="275"/>
      <c r="E569" s="281"/>
      <c r="F569" s="275"/>
      <c r="G569" s="284"/>
      <c r="H569" s="197"/>
      <c r="I569" s="295"/>
      <c r="J569" s="197"/>
      <c r="K569" s="195"/>
      <c r="L569" s="195"/>
      <c r="M569" s="197"/>
      <c r="N569" s="184"/>
      <c r="O569" s="184"/>
      <c r="P569" s="235"/>
      <c r="Q569" s="195"/>
      <c r="R569" s="257"/>
      <c r="S569" s="30" t="s">
        <v>680</v>
      </c>
      <c r="T569" s="76"/>
      <c r="U569" s="77"/>
      <c r="V569" s="77"/>
      <c r="W569" s="77"/>
      <c r="X569" s="77"/>
      <c r="Y569" s="77"/>
      <c r="Z569" s="31" t="str">
        <f t="shared" si="39"/>
        <v/>
      </c>
      <c r="AA569" s="81">
        <f t="shared" si="40"/>
        <v>0</v>
      </c>
      <c r="AB569" s="81">
        <f t="shared" si="41"/>
        <v>0</v>
      </c>
      <c r="AC569" s="338"/>
      <c r="AD569" s="238"/>
      <c r="AE569" s="238"/>
      <c r="AF569" s="184"/>
      <c r="AG569" s="206"/>
      <c r="AH569" s="200"/>
      <c r="AI569" s="200"/>
      <c r="AJ569" s="216"/>
      <c r="AK569" s="216"/>
      <c r="AL569" s="216"/>
      <c r="AM569" s="252"/>
      <c r="AN569" s="252"/>
      <c r="AO569" s="252"/>
      <c r="AP569" s="252"/>
      <c r="AQ569" s="265"/>
      <c r="AR569" s="209"/>
    </row>
    <row r="570" spans="1:44" ht="13.5" customHeight="1" x14ac:dyDescent="0.2">
      <c r="A570" s="290"/>
      <c r="B570" s="275"/>
      <c r="C570" s="272"/>
      <c r="D570" s="275"/>
      <c r="E570" s="281"/>
      <c r="F570" s="275"/>
      <c r="G570" s="284"/>
      <c r="H570" s="197"/>
      <c r="I570" s="295"/>
      <c r="J570" s="197"/>
      <c r="K570" s="195"/>
      <c r="L570" s="195"/>
      <c r="M570" s="197"/>
      <c r="N570" s="184"/>
      <c r="O570" s="184"/>
      <c r="P570" s="235"/>
      <c r="Q570" s="195"/>
      <c r="R570" s="257"/>
      <c r="S570" s="30" t="s">
        <v>681</v>
      </c>
      <c r="T570" s="76"/>
      <c r="U570" s="77"/>
      <c r="V570" s="77"/>
      <c r="W570" s="77"/>
      <c r="X570" s="77"/>
      <c r="Y570" s="77"/>
      <c r="Z570" s="31" t="str">
        <f t="shared" si="39"/>
        <v/>
      </c>
      <c r="AA570" s="81">
        <f t="shared" si="40"/>
        <v>0</v>
      </c>
      <c r="AB570" s="81">
        <f t="shared" si="41"/>
        <v>0</v>
      </c>
      <c r="AC570" s="338"/>
      <c r="AD570" s="238"/>
      <c r="AE570" s="238"/>
      <c r="AF570" s="184"/>
      <c r="AG570" s="206"/>
      <c r="AH570" s="200"/>
      <c r="AI570" s="200"/>
      <c r="AJ570" s="216"/>
      <c r="AK570" s="216"/>
      <c r="AL570" s="216"/>
      <c r="AM570" s="252"/>
      <c r="AN570" s="252"/>
      <c r="AO570" s="252"/>
      <c r="AP570" s="252"/>
      <c r="AQ570" s="265"/>
      <c r="AR570" s="209"/>
    </row>
    <row r="571" spans="1:44" ht="13.5" customHeight="1" x14ac:dyDescent="0.2">
      <c r="A571" s="290"/>
      <c r="B571" s="275"/>
      <c r="C571" s="272"/>
      <c r="D571" s="275"/>
      <c r="E571" s="281"/>
      <c r="F571" s="275"/>
      <c r="G571" s="284"/>
      <c r="H571" s="197"/>
      <c r="I571" s="295"/>
      <c r="J571" s="197"/>
      <c r="K571" s="195"/>
      <c r="L571" s="195"/>
      <c r="M571" s="197"/>
      <c r="N571" s="184"/>
      <c r="O571" s="184"/>
      <c r="P571" s="235"/>
      <c r="Q571" s="195"/>
      <c r="R571" s="257"/>
      <c r="S571" s="30" t="s">
        <v>682</v>
      </c>
      <c r="T571" s="76"/>
      <c r="U571" s="77"/>
      <c r="V571" s="77"/>
      <c r="W571" s="77"/>
      <c r="X571" s="77"/>
      <c r="Y571" s="77"/>
      <c r="Z571" s="31" t="str">
        <f t="shared" si="39"/>
        <v/>
      </c>
      <c r="AA571" s="81">
        <f t="shared" si="40"/>
        <v>0</v>
      </c>
      <c r="AB571" s="81">
        <f t="shared" si="41"/>
        <v>0</v>
      </c>
      <c r="AC571" s="338"/>
      <c r="AD571" s="238"/>
      <c r="AE571" s="238"/>
      <c r="AF571" s="184"/>
      <c r="AG571" s="206"/>
      <c r="AH571" s="200"/>
      <c r="AI571" s="200"/>
      <c r="AJ571" s="216"/>
      <c r="AK571" s="216"/>
      <c r="AL571" s="216"/>
      <c r="AM571" s="252"/>
      <c r="AN571" s="252"/>
      <c r="AO571" s="252"/>
      <c r="AP571" s="252"/>
      <c r="AQ571" s="265"/>
      <c r="AR571" s="209"/>
    </row>
    <row r="572" spans="1:44" ht="13.5" customHeight="1" x14ac:dyDescent="0.2">
      <c r="A572" s="290"/>
      <c r="B572" s="275"/>
      <c r="C572" s="272"/>
      <c r="D572" s="275"/>
      <c r="E572" s="281"/>
      <c r="F572" s="275"/>
      <c r="G572" s="284"/>
      <c r="H572" s="197"/>
      <c r="I572" s="295"/>
      <c r="J572" s="197"/>
      <c r="K572" s="195"/>
      <c r="L572" s="195"/>
      <c r="M572" s="197"/>
      <c r="N572" s="184"/>
      <c r="O572" s="184"/>
      <c r="P572" s="235"/>
      <c r="Q572" s="195"/>
      <c r="R572" s="257"/>
      <c r="S572" s="30" t="s">
        <v>683</v>
      </c>
      <c r="T572" s="76"/>
      <c r="U572" s="77"/>
      <c r="V572" s="77"/>
      <c r="W572" s="77"/>
      <c r="X572" s="77"/>
      <c r="Y572" s="77"/>
      <c r="Z572" s="31" t="str">
        <f t="shared" si="39"/>
        <v/>
      </c>
      <c r="AA572" s="81">
        <f t="shared" si="40"/>
        <v>0</v>
      </c>
      <c r="AB572" s="81">
        <f t="shared" si="41"/>
        <v>0</v>
      </c>
      <c r="AC572" s="338"/>
      <c r="AD572" s="238"/>
      <c r="AE572" s="238"/>
      <c r="AF572" s="184"/>
      <c r="AG572" s="206"/>
      <c r="AH572" s="200"/>
      <c r="AI572" s="200"/>
      <c r="AJ572" s="216"/>
      <c r="AK572" s="216"/>
      <c r="AL572" s="216"/>
      <c r="AM572" s="252"/>
      <c r="AN572" s="252"/>
      <c r="AO572" s="252"/>
      <c r="AP572" s="252"/>
      <c r="AQ572" s="265"/>
      <c r="AR572" s="209"/>
    </row>
    <row r="573" spans="1:44" ht="13.5" customHeight="1" x14ac:dyDescent="0.2">
      <c r="A573" s="290"/>
      <c r="B573" s="275"/>
      <c r="C573" s="272"/>
      <c r="D573" s="275"/>
      <c r="E573" s="281"/>
      <c r="F573" s="275"/>
      <c r="G573" s="284"/>
      <c r="H573" s="197"/>
      <c r="I573" s="295">
        <v>22.5</v>
      </c>
      <c r="J573" s="197"/>
      <c r="K573" s="195"/>
      <c r="L573" s="195"/>
      <c r="M573" s="197"/>
      <c r="N573" s="184"/>
      <c r="O573" s="184"/>
      <c r="P573" s="235"/>
      <c r="Q573" s="195"/>
      <c r="R573" s="298">
        <f>IF(Q573="SI",1,IF(Q573="NO",3,0))</f>
        <v>0</v>
      </c>
      <c r="S573" s="30" t="s">
        <v>684</v>
      </c>
      <c r="T573" s="76"/>
      <c r="U573" s="77"/>
      <c r="V573" s="77"/>
      <c r="W573" s="77"/>
      <c r="X573" s="77"/>
      <c r="Y573" s="77"/>
      <c r="Z573" s="31" t="str">
        <f t="shared" si="39"/>
        <v/>
      </c>
      <c r="AA573" s="81">
        <f t="shared" si="40"/>
        <v>0</v>
      </c>
      <c r="AB573" s="81">
        <f t="shared" si="41"/>
        <v>0</v>
      </c>
      <c r="AC573" s="338"/>
      <c r="AD573" s="238"/>
      <c r="AE573" s="238"/>
      <c r="AF573" s="184"/>
      <c r="AG573" s="206"/>
      <c r="AH573" s="200"/>
      <c r="AI573" s="200"/>
      <c r="AJ573" s="216"/>
      <c r="AK573" s="216"/>
      <c r="AL573" s="216"/>
      <c r="AM573" s="252"/>
      <c r="AN573" s="252"/>
      <c r="AO573" s="252"/>
      <c r="AP573" s="252"/>
      <c r="AQ573" s="265"/>
      <c r="AR573" s="208"/>
    </row>
    <row r="574" spans="1:44" ht="13.5" customHeight="1" x14ac:dyDescent="0.2">
      <c r="A574" s="290"/>
      <c r="B574" s="275"/>
      <c r="C574" s="272"/>
      <c r="D574" s="275"/>
      <c r="E574" s="281"/>
      <c r="F574" s="275"/>
      <c r="G574" s="284"/>
      <c r="H574" s="197"/>
      <c r="I574" s="295"/>
      <c r="J574" s="197"/>
      <c r="K574" s="195"/>
      <c r="L574" s="195"/>
      <c r="M574" s="197"/>
      <c r="N574" s="184"/>
      <c r="O574" s="184"/>
      <c r="P574" s="235"/>
      <c r="Q574" s="195"/>
      <c r="R574" s="257"/>
      <c r="S574" s="30" t="s">
        <v>685</v>
      </c>
      <c r="T574" s="76"/>
      <c r="U574" s="77"/>
      <c r="V574" s="77"/>
      <c r="W574" s="77"/>
      <c r="X574" s="77"/>
      <c r="Y574" s="77"/>
      <c r="Z574" s="31" t="str">
        <f t="shared" si="39"/>
        <v/>
      </c>
      <c r="AA574" s="81">
        <f t="shared" si="40"/>
        <v>0</v>
      </c>
      <c r="AB574" s="81">
        <f t="shared" si="41"/>
        <v>0</v>
      </c>
      <c r="AC574" s="338"/>
      <c r="AD574" s="238"/>
      <c r="AE574" s="238"/>
      <c r="AF574" s="184"/>
      <c r="AG574" s="206"/>
      <c r="AH574" s="200"/>
      <c r="AI574" s="200"/>
      <c r="AJ574" s="216"/>
      <c r="AK574" s="216"/>
      <c r="AL574" s="216"/>
      <c r="AM574" s="252"/>
      <c r="AN574" s="252"/>
      <c r="AO574" s="252"/>
      <c r="AP574" s="252"/>
      <c r="AQ574" s="265"/>
      <c r="AR574" s="209"/>
    </row>
    <row r="575" spans="1:44" ht="13.5" customHeight="1" x14ac:dyDescent="0.2">
      <c r="A575" s="290"/>
      <c r="B575" s="275"/>
      <c r="C575" s="272"/>
      <c r="D575" s="275"/>
      <c r="E575" s="281"/>
      <c r="F575" s="275"/>
      <c r="G575" s="284"/>
      <c r="H575" s="197"/>
      <c r="I575" s="295"/>
      <c r="J575" s="197"/>
      <c r="K575" s="195"/>
      <c r="L575" s="195"/>
      <c r="M575" s="197"/>
      <c r="N575" s="184"/>
      <c r="O575" s="184"/>
      <c r="P575" s="235"/>
      <c r="Q575" s="195"/>
      <c r="R575" s="257"/>
      <c r="S575" s="30" t="s">
        <v>686</v>
      </c>
      <c r="T575" s="76"/>
      <c r="U575" s="77"/>
      <c r="V575" s="77"/>
      <c r="W575" s="77"/>
      <c r="X575" s="77"/>
      <c r="Y575" s="77"/>
      <c r="Z575" s="31" t="str">
        <f t="shared" si="39"/>
        <v/>
      </c>
      <c r="AA575" s="81">
        <f t="shared" si="40"/>
        <v>0</v>
      </c>
      <c r="AB575" s="81">
        <f t="shared" si="41"/>
        <v>0</v>
      </c>
      <c r="AC575" s="338"/>
      <c r="AD575" s="238"/>
      <c r="AE575" s="238"/>
      <c r="AF575" s="184"/>
      <c r="AG575" s="206"/>
      <c r="AH575" s="200"/>
      <c r="AI575" s="200"/>
      <c r="AJ575" s="216"/>
      <c r="AK575" s="216"/>
      <c r="AL575" s="216"/>
      <c r="AM575" s="252"/>
      <c r="AN575" s="252"/>
      <c r="AO575" s="252"/>
      <c r="AP575" s="252"/>
      <c r="AQ575" s="265"/>
      <c r="AR575" s="209"/>
    </row>
    <row r="576" spans="1:44" ht="13.5" customHeight="1" x14ac:dyDescent="0.2">
      <c r="A576" s="290"/>
      <c r="B576" s="275"/>
      <c r="C576" s="272"/>
      <c r="D576" s="275"/>
      <c r="E576" s="281"/>
      <c r="F576" s="275"/>
      <c r="G576" s="284"/>
      <c r="H576" s="197"/>
      <c r="I576" s="295"/>
      <c r="J576" s="197"/>
      <c r="K576" s="195"/>
      <c r="L576" s="195"/>
      <c r="M576" s="197"/>
      <c r="N576" s="184"/>
      <c r="O576" s="184"/>
      <c r="P576" s="235"/>
      <c r="Q576" s="195"/>
      <c r="R576" s="257"/>
      <c r="S576" s="30" t="s">
        <v>687</v>
      </c>
      <c r="T576" s="76"/>
      <c r="U576" s="77"/>
      <c r="V576" s="77"/>
      <c r="W576" s="77"/>
      <c r="X576" s="77"/>
      <c r="Y576" s="77"/>
      <c r="Z576" s="31" t="str">
        <f t="shared" si="39"/>
        <v/>
      </c>
      <c r="AA576" s="81">
        <f t="shared" si="40"/>
        <v>0</v>
      </c>
      <c r="AB576" s="81">
        <f t="shared" si="41"/>
        <v>0</v>
      </c>
      <c r="AC576" s="338"/>
      <c r="AD576" s="238"/>
      <c r="AE576" s="238"/>
      <c r="AF576" s="184"/>
      <c r="AG576" s="206"/>
      <c r="AH576" s="200"/>
      <c r="AI576" s="200"/>
      <c r="AJ576" s="216"/>
      <c r="AK576" s="216"/>
      <c r="AL576" s="216"/>
      <c r="AM576" s="252"/>
      <c r="AN576" s="252"/>
      <c r="AO576" s="252"/>
      <c r="AP576" s="252"/>
      <c r="AQ576" s="265"/>
      <c r="AR576" s="209"/>
    </row>
    <row r="577" spans="1:44" ht="13.5" customHeight="1" x14ac:dyDescent="0.2">
      <c r="A577" s="291"/>
      <c r="B577" s="276"/>
      <c r="C577" s="273"/>
      <c r="D577" s="276"/>
      <c r="E577" s="282"/>
      <c r="F577" s="276"/>
      <c r="G577" s="285"/>
      <c r="H577" s="198"/>
      <c r="I577" s="296"/>
      <c r="J577" s="198"/>
      <c r="K577" s="233"/>
      <c r="L577" s="233"/>
      <c r="M577" s="198"/>
      <c r="N577" s="185"/>
      <c r="O577" s="185"/>
      <c r="P577" s="236"/>
      <c r="Q577" s="233"/>
      <c r="R577" s="299"/>
      <c r="S577" s="32" t="s">
        <v>688</v>
      </c>
      <c r="T577" s="78"/>
      <c r="U577" s="79"/>
      <c r="V577" s="79"/>
      <c r="W577" s="79"/>
      <c r="X577" s="79"/>
      <c r="Y577" s="79"/>
      <c r="Z577" s="33" t="str">
        <f t="shared" si="39"/>
        <v/>
      </c>
      <c r="AA577" s="82">
        <f t="shared" si="40"/>
        <v>0</v>
      </c>
      <c r="AB577" s="82">
        <f t="shared" si="41"/>
        <v>0</v>
      </c>
      <c r="AC577" s="339"/>
      <c r="AD577" s="239"/>
      <c r="AE577" s="239"/>
      <c r="AF577" s="185"/>
      <c r="AG577" s="207"/>
      <c r="AH577" s="201"/>
      <c r="AI577" s="201"/>
      <c r="AJ577" s="217"/>
      <c r="AK577" s="217"/>
      <c r="AL577" s="217"/>
      <c r="AM577" s="253"/>
      <c r="AN577" s="253"/>
      <c r="AO577" s="253"/>
      <c r="AP577" s="253"/>
      <c r="AQ577" s="266"/>
      <c r="AR577" s="210"/>
    </row>
    <row r="578" spans="1:44" ht="25.5" x14ac:dyDescent="0.2">
      <c r="A578" s="277" t="str">
        <f>IF(E578&lt;&gt;"",'Información General'!$D$15&amp;"_"&amp;+$A$1+23,"")</f>
        <v/>
      </c>
      <c r="B578" s="286"/>
      <c r="C578" s="304"/>
      <c r="D578" s="286"/>
      <c r="E578" s="301"/>
      <c r="F578" s="286"/>
      <c r="G578" s="224"/>
      <c r="H578" s="242"/>
      <c r="I578" s="245">
        <v>23.1</v>
      </c>
      <c r="J578" s="227"/>
      <c r="K578" s="232"/>
      <c r="L578" s="232"/>
      <c r="M578" s="227"/>
      <c r="N578" s="189"/>
      <c r="O578" s="189"/>
      <c r="P578" s="192" t="str">
        <f>IF(AND(N578&lt;&gt;"",O578&lt;&gt;""),IF(AND(N578&gt;5,O578&gt;5),"I",IF(AND(N578&lt;=5,O578&gt;5),"II",IF(AND(N578&gt;5,O578&lt;=5),"IV",IF(AND(N578&lt;=5,O578&lt;=5),"III")))),"")</f>
        <v/>
      </c>
      <c r="Q578" s="232"/>
      <c r="R578" s="310">
        <f>IF(Q578="SI",1,IF(Q578="NO",3,0))</f>
        <v>0</v>
      </c>
      <c r="S578" s="28" t="s">
        <v>689</v>
      </c>
      <c r="T578" s="73" t="s">
        <v>632</v>
      </c>
      <c r="U578" s="74" t="s">
        <v>8</v>
      </c>
      <c r="V578" s="74" t="s">
        <v>11</v>
      </c>
      <c r="W578" s="74" t="s">
        <v>11</v>
      </c>
      <c r="X578" s="74" t="s">
        <v>11</v>
      </c>
      <c r="Y578" s="74" t="s">
        <v>11</v>
      </c>
      <c r="Z578" s="29" t="str">
        <f t="shared" si="39"/>
        <v>Suficiente</v>
      </c>
      <c r="AA578" s="80">
        <f t="shared" si="40"/>
        <v>1</v>
      </c>
      <c r="AB578" s="80">
        <f t="shared" si="41"/>
        <v>0</v>
      </c>
      <c r="AC578" s="307" t="str">
        <f>IF(SUM(R578:R602)&gt;=1,IF((SUM(R578:R602)/COUNTA(Q578:Q602))=1,IF(SUM(AA578:AA602)&gt;=1,IF(SUM(AA578:AA602)/(SUM(AA578:AA602)+SUM(AB578:AB602))=100%,"SI","NO"),"NO"),"NO"),"")</f>
        <v/>
      </c>
      <c r="AD578" s="241" t="str">
        <f>IF($N578=1,"b","")</f>
        <v/>
      </c>
      <c r="AE578" s="241" t="str">
        <f>IF($O578=1,"b","")</f>
        <v/>
      </c>
      <c r="AF578" s="189"/>
      <c r="AG578" s="189"/>
      <c r="AH578" s="202">
        <f>IF(OR($AD578="b",$AE578="b"),2,0)</f>
        <v>0</v>
      </c>
      <c r="AI578" s="202">
        <f>IF(AND($N578=1,$AF578=1,$O578=1,$AG578=1),1,0)</f>
        <v>0</v>
      </c>
      <c r="AJ578" s="186">
        <f>IF(AF578&lt;&gt;"",IF(AI578=1,1,IF(OR($AF578&gt;$N578,AND($AC578="SI",$AF578=$N578),AND($AC578="NO",$AF578&lt;&gt;$N578)),0,1)),0)</f>
        <v>0</v>
      </c>
      <c r="AK578" s="186">
        <f>IF(AG578&lt;&gt;"",IF(AI578=1,1,IF(OR(AG578&gt;O578,AND(AC578="SI",AG578=O578),AND(AC578="NO",AG578&lt;&gt;O578)),0,1)),0)</f>
        <v>0</v>
      </c>
      <c r="AL578" s="186">
        <f>IF(AC578&lt;&gt;"",(+AI578+AJ578+AK578),0)</f>
        <v>0</v>
      </c>
      <c r="AM578" s="251" t="str">
        <f>IF($AL578&gt;=2,IF(AND($AF578="",$AG578=""),"",IF(AND($AF578&gt;5,$AG578&gt;5),"I","")),"")</f>
        <v/>
      </c>
      <c r="AN578" s="251" t="str">
        <f>IF($AL578&gt;=2,IF(AND($AF578="",$AG578=""),"",IF(AND($AF578&lt;6,$AG578&gt;5),"II","")),"")</f>
        <v/>
      </c>
      <c r="AO578" s="251" t="str">
        <f>IF($AL578&gt;=2,IF(AND($AF578="",$AG578=""),"",IF(AND($AF578&lt;6,$AG578&lt;6),"III","")),"")</f>
        <v/>
      </c>
      <c r="AP578" s="251" t="str">
        <f>IF($AL578&gt;=2,IF(AND($AF578="",$AG578=""),"",IF(AND($AF578&gt;5,$AG578&lt;6),"IV","")),"")</f>
        <v/>
      </c>
      <c r="AQ578" s="261"/>
      <c r="AR578" s="254"/>
    </row>
    <row r="579" spans="1:44" ht="13.5" customHeight="1" x14ac:dyDescent="0.2">
      <c r="A579" s="278"/>
      <c r="B579" s="287"/>
      <c r="C579" s="305"/>
      <c r="D579" s="287"/>
      <c r="E579" s="302"/>
      <c r="F579" s="287"/>
      <c r="G579" s="225"/>
      <c r="H579" s="197"/>
      <c r="I579" s="243"/>
      <c r="J579" s="182"/>
      <c r="K579" s="180"/>
      <c r="L579" s="180"/>
      <c r="M579" s="182"/>
      <c r="N579" s="190"/>
      <c r="O579" s="190"/>
      <c r="P579" s="193"/>
      <c r="Q579" s="180"/>
      <c r="R579" s="257"/>
      <c r="S579" s="30" t="s">
        <v>690</v>
      </c>
      <c r="T579" s="76"/>
      <c r="U579" s="77"/>
      <c r="V579" s="77"/>
      <c r="W579" s="77"/>
      <c r="X579" s="77"/>
      <c r="Y579" s="77"/>
      <c r="Z579" s="31" t="str">
        <f t="shared" si="39"/>
        <v/>
      </c>
      <c r="AA579" s="81">
        <f t="shared" si="40"/>
        <v>0</v>
      </c>
      <c r="AB579" s="81">
        <f t="shared" ref="AB579:AB602" si="42">IF(Z579="Deficiente",1,0)</f>
        <v>0</v>
      </c>
      <c r="AC579" s="308"/>
      <c r="AD579" s="238"/>
      <c r="AE579" s="238"/>
      <c r="AF579" s="190"/>
      <c r="AG579" s="190"/>
      <c r="AH579" s="200"/>
      <c r="AI579" s="200"/>
      <c r="AJ579" s="187"/>
      <c r="AK579" s="187"/>
      <c r="AL579" s="187"/>
      <c r="AM579" s="252"/>
      <c r="AN579" s="252"/>
      <c r="AO579" s="252"/>
      <c r="AP579" s="252"/>
      <c r="AQ579" s="262"/>
      <c r="AR579" s="209"/>
    </row>
    <row r="580" spans="1:44" ht="13.5" customHeight="1" x14ac:dyDescent="0.2">
      <c r="A580" s="278"/>
      <c r="B580" s="287"/>
      <c r="C580" s="305"/>
      <c r="D580" s="287"/>
      <c r="E580" s="302"/>
      <c r="F580" s="287"/>
      <c r="G580" s="225"/>
      <c r="H580" s="197"/>
      <c r="I580" s="243"/>
      <c r="J580" s="182"/>
      <c r="K580" s="180"/>
      <c r="L580" s="180"/>
      <c r="M580" s="182"/>
      <c r="N580" s="190"/>
      <c r="O580" s="190"/>
      <c r="P580" s="193"/>
      <c r="Q580" s="180"/>
      <c r="R580" s="257"/>
      <c r="S580" s="30" t="s">
        <v>691</v>
      </c>
      <c r="T580" s="76"/>
      <c r="U580" s="77"/>
      <c r="V580" s="77"/>
      <c r="W580" s="77"/>
      <c r="X580" s="77"/>
      <c r="Y580" s="77"/>
      <c r="Z580" s="31" t="str">
        <f t="shared" si="39"/>
        <v/>
      </c>
      <c r="AA580" s="81">
        <f t="shared" si="40"/>
        <v>0</v>
      </c>
      <c r="AB580" s="81">
        <f t="shared" si="42"/>
        <v>0</v>
      </c>
      <c r="AC580" s="308"/>
      <c r="AD580" s="238"/>
      <c r="AE580" s="238"/>
      <c r="AF580" s="190"/>
      <c r="AG580" s="190"/>
      <c r="AH580" s="200"/>
      <c r="AI580" s="200"/>
      <c r="AJ580" s="187"/>
      <c r="AK580" s="187"/>
      <c r="AL580" s="187"/>
      <c r="AM580" s="252"/>
      <c r="AN580" s="252"/>
      <c r="AO580" s="252"/>
      <c r="AP580" s="252"/>
      <c r="AQ580" s="262"/>
      <c r="AR580" s="209"/>
    </row>
    <row r="581" spans="1:44" ht="13.5" customHeight="1" x14ac:dyDescent="0.2">
      <c r="A581" s="278"/>
      <c r="B581" s="287"/>
      <c r="C581" s="305"/>
      <c r="D581" s="287"/>
      <c r="E581" s="302"/>
      <c r="F581" s="287"/>
      <c r="G581" s="225"/>
      <c r="H581" s="197"/>
      <c r="I581" s="243"/>
      <c r="J581" s="182"/>
      <c r="K581" s="180"/>
      <c r="L581" s="180"/>
      <c r="M581" s="182"/>
      <c r="N581" s="190"/>
      <c r="O581" s="190"/>
      <c r="P581" s="193"/>
      <c r="Q581" s="180"/>
      <c r="R581" s="257"/>
      <c r="S581" s="30" t="s">
        <v>692</v>
      </c>
      <c r="T581" s="76"/>
      <c r="U581" s="77"/>
      <c r="V581" s="77"/>
      <c r="W581" s="77"/>
      <c r="X581" s="77"/>
      <c r="Y581" s="77"/>
      <c r="Z581" s="31" t="str">
        <f t="shared" si="39"/>
        <v/>
      </c>
      <c r="AA581" s="81">
        <f t="shared" si="40"/>
        <v>0</v>
      </c>
      <c r="AB581" s="81">
        <f t="shared" si="42"/>
        <v>0</v>
      </c>
      <c r="AC581" s="308"/>
      <c r="AD581" s="238"/>
      <c r="AE581" s="238"/>
      <c r="AF581" s="190"/>
      <c r="AG581" s="190"/>
      <c r="AH581" s="200"/>
      <c r="AI581" s="200"/>
      <c r="AJ581" s="187"/>
      <c r="AK581" s="187"/>
      <c r="AL581" s="187"/>
      <c r="AM581" s="252"/>
      <c r="AN581" s="252"/>
      <c r="AO581" s="252"/>
      <c r="AP581" s="252"/>
      <c r="AQ581" s="262"/>
      <c r="AR581" s="209"/>
    </row>
    <row r="582" spans="1:44" ht="13.5" customHeight="1" x14ac:dyDescent="0.2">
      <c r="A582" s="278"/>
      <c r="B582" s="287"/>
      <c r="C582" s="305"/>
      <c r="D582" s="287"/>
      <c r="E582" s="302"/>
      <c r="F582" s="287"/>
      <c r="G582" s="225"/>
      <c r="H582" s="197"/>
      <c r="I582" s="243"/>
      <c r="J582" s="182"/>
      <c r="K582" s="180"/>
      <c r="L582" s="180"/>
      <c r="M582" s="182"/>
      <c r="N582" s="190"/>
      <c r="O582" s="190"/>
      <c r="P582" s="193"/>
      <c r="Q582" s="180"/>
      <c r="R582" s="257"/>
      <c r="S582" s="30" t="s">
        <v>693</v>
      </c>
      <c r="T582" s="76"/>
      <c r="U582" s="77"/>
      <c r="V582" s="77"/>
      <c r="W582" s="77"/>
      <c r="X582" s="77"/>
      <c r="Y582" s="77"/>
      <c r="Z582" s="31" t="str">
        <f t="shared" si="39"/>
        <v/>
      </c>
      <c r="AA582" s="81">
        <f t="shared" si="40"/>
        <v>0</v>
      </c>
      <c r="AB582" s="81">
        <f t="shared" si="42"/>
        <v>0</v>
      </c>
      <c r="AC582" s="308"/>
      <c r="AD582" s="238"/>
      <c r="AE582" s="238"/>
      <c r="AF582" s="190"/>
      <c r="AG582" s="190"/>
      <c r="AH582" s="200"/>
      <c r="AI582" s="200"/>
      <c r="AJ582" s="187"/>
      <c r="AK582" s="187"/>
      <c r="AL582" s="187"/>
      <c r="AM582" s="252"/>
      <c r="AN582" s="252"/>
      <c r="AO582" s="252"/>
      <c r="AP582" s="252"/>
      <c r="AQ582" s="262"/>
      <c r="AR582" s="209"/>
    </row>
    <row r="583" spans="1:44" ht="13.5" customHeight="1" x14ac:dyDescent="0.2">
      <c r="A583" s="278"/>
      <c r="B583" s="287"/>
      <c r="C583" s="305"/>
      <c r="D583" s="287"/>
      <c r="E583" s="302"/>
      <c r="F583" s="287"/>
      <c r="G583" s="225"/>
      <c r="H583" s="197"/>
      <c r="I583" s="243">
        <v>23.2</v>
      </c>
      <c r="J583" s="182"/>
      <c r="K583" s="180"/>
      <c r="L583" s="180"/>
      <c r="M583" s="182"/>
      <c r="N583" s="190"/>
      <c r="O583" s="190"/>
      <c r="P583" s="193"/>
      <c r="Q583" s="180"/>
      <c r="R583" s="256">
        <f>IF(Q583="SI",1,IF(Q583="NO",3,0))</f>
        <v>0</v>
      </c>
      <c r="S583" s="30" t="s">
        <v>694</v>
      </c>
      <c r="T583" s="76"/>
      <c r="U583" s="77"/>
      <c r="V583" s="77"/>
      <c r="W583" s="77"/>
      <c r="X583" s="77"/>
      <c r="Y583" s="77"/>
      <c r="Z583" s="31" t="str">
        <f t="shared" si="39"/>
        <v/>
      </c>
      <c r="AA583" s="81">
        <f t="shared" si="40"/>
        <v>0</v>
      </c>
      <c r="AB583" s="81">
        <f t="shared" si="42"/>
        <v>0</v>
      </c>
      <c r="AC583" s="308"/>
      <c r="AD583" s="238"/>
      <c r="AE583" s="238"/>
      <c r="AF583" s="190"/>
      <c r="AG583" s="190"/>
      <c r="AH583" s="200"/>
      <c r="AI583" s="200"/>
      <c r="AJ583" s="187"/>
      <c r="AK583" s="187"/>
      <c r="AL583" s="187"/>
      <c r="AM583" s="252"/>
      <c r="AN583" s="252"/>
      <c r="AO583" s="252"/>
      <c r="AP583" s="252"/>
      <c r="AQ583" s="262"/>
      <c r="AR583" s="255"/>
    </row>
    <row r="584" spans="1:44" ht="13.5" customHeight="1" x14ac:dyDescent="0.2">
      <c r="A584" s="278"/>
      <c r="B584" s="287"/>
      <c r="C584" s="305"/>
      <c r="D584" s="287"/>
      <c r="E584" s="302"/>
      <c r="F584" s="287"/>
      <c r="G584" s="225"/>
      <c r="H584" s="197"/>
      <c r="I584" s="243"/>
      <c r="J584" s="182"/>
      <c r="K584" s="180"/>
      <c r="L584" s="180"/>
      <c r="M584" s="182"/>
      <c r="N584" s="190"/>
      <c r="O584" s="190"/>
      <c r="P584" s="193"/>
      <c r="Q584" s="180"/>
      <c r="R584" s="257"/>
      <c r="S584" s="30" t="s">
        <v>695</v>
      </c>
      <c r="T584" s="76"/>
      <c r="U584" s="77"/>
      <c r="V584" s="77"/>
      <c r="W584" s="77"/>
      <c r="X584" s="77"/>
      <c r="Y584" s="77"/>
      <c r="Z584" s="31" t="str">
        <f t="shared" si="39"/>
        <v/>
      </c>
      <c r="AA584" s="81">
        <f t="shared" si="40"/>
        <v>0</v>
      </c>
      <c r="AB584" s="81">
        <f t="shared" si="42"/>
        <v>0</v>
      </c>
      <c r="AC584" s="308"/>
      <c r="AD584" s="238"/>
      <c r="AE584" s="238"/>
      <c r="AF584" s="190"/>
      <c r="AG584" s="190"/>
      <c r="AH584" s="200"/>
      <c r="AI584" s="200"/>
      <c r="AJ584" s="187"/>
      <c r="AK584" s="187"/>
      <c r="AL584" s="187"/>
      <c r="AM584" s="252"/>
      <c r="AN584" s="252"/>
      <c r="AO584" s="252"/>
      <c r="AP584" s="252"/>
      <c r="AQ584" s="262"/>
      <c r="AR584" s="209"/>
    </row>
    <row r="585" spans="1:44" ht="13.5" customHeight="1" x14ac:dyDescent="0.2">
      <c r="A585" s="278"/>
      <c r="B585" s="287"/>
      <c r="C585" s="305"/>
      <c r="D585" s="287"/>
      <c r="E585" s="302"/>
      <c r="F585" s="287"/>
      <c r="G585" s="225"/>
      <c r="H585" s="197"/>
      <c r="I585" s="243"/>
      <c r="J585" s="182"/>
      <c r="K585" s="180"/>
      <c r="L585" s="180"/>
      <c r="M585" s="182"/>
      <c r="N585" s="190"/>
      <c r="O585" s="190"/>
      <c r="P585" s="193"/>
      <c r="Q585" s="180"/>
      <c r="R585" s="257"/>
      <c r="S585" s="30" t="s">
        <v>696</v>
      </c>
      <c r="T585" s="76"/>
      <c r="U585" s="77"/>
      <c r="V585" s="77"/>
      <c r="W585" s="77"/>
      <c r="X585" s="77"/>
      <c r="Y585" s="77"/>
      <c r="Z585" s="31" t="str">
        <f t="shared" si="39"/>
        <v/>
      </c>
      <c r="AA585" s="81">
        <f t="shared" ref="AA585:AA603" si="43">IF(Z585="Suficiente",1,0)</f>
        <v>0</v>
      </c>
      <c r="AB585" s="81">
        <f t="shared" si="42"/>
        <v>0</v>
      </c>
      <c r="AC585" s="308"/>
      <c r="AD585" s="238"/>
      <c r="AE585" s="238"/>
      <c r="AF585" s="190"/>
      <c r="AG585" s="190"/>
      <c r="AH585" s="200"/>
      <c r="AI585" s="200"/>
      <c r="AJ585" s="187"/>
      <c r="AK585" s="187"/>
      <c r="AL585" s="187"/>
      <c r="AM585" s="252"/>
      <c r="AN585" s="252"/>
      <c r="AO585" s="252"/>
      <c r="AP585" s="252"/>
      <c r="AQ585" s="262"/>
      <c r="AR585" s="209"/>
    </row>
    <row r="586" spans="1:44" ht="13.5" customHeight="1" x14ac:dyDescent="0.2">
      <c r="A586" s="278"/>
      <c r="B586" s="287"/>
      <c r="C586" s="305"/>
      <c r="D586" s="287"/>
      <c r="E586" s="302"/>
      <c r="F586" s="287"/>
      <c r="G586" s="225"/>
      <c r="H586" s="197"/>
      <c r="I586" s="243"/>
      <c r="J586" s="182"/>
      <c r="K586" s="180"/>
      <c r="L586" s="180"/>
      <c r="M586" s="182"/>
      <c r="N586" s="190"/>
      <c r="O586" s="190"/>
      <c r="P586" s="193"/>
      <c r="Q586" s="180"/>
      <c r="R586" s="257"/>
      <c r="S586" s="30" t="s">
        <v>697</v>
      </c>
      <c r="T586" s="76"/>
      <c r="U586" s="77"/>
      <c r="V586" s="77"/>
      <c r="W586" s="77"/>
      <c r="X586" s="77"/>
      <c r="Y586" s="77"/>
      <c r="Z586" s="31" t="str">
        <f t="shared" si="39"/>
        <v/>
      </c>
      <c r="AA586" s="81">
        <f t="shared" si="43"/>
        <v>0</v>
      </c>
      <c r="AB586" s="81">
        <f t="shared" si="42"/>
        <v>0</v>
      </c>
      <c r="AC586" s="308"/>
      <c r="AD586" s="238"/>
      <c r="AE586" s="238"/>
      <c r="AF586" s="190"/>
      <c r="AG586" s="190"/>
      <c r="AH586" s="200"/>
      <c r="AI586" s="200"/>
      <c r="AJ586" s="187"/>
      <c r="AK586" s="187"/>
      <c r="AL586" s="187"/>
      <c r="AM586" s="252"/>
      <c r="AN586" s="252"/>
      <c r="AO586" s="252"/>
      <c r="AP586" s="252"/>
      <c r="AQ586" s="262"/>
      <c r="AR586" s="209"/>
    </row>
    <row r="587" spans="1:44" ht="13.5" customHeight="1" x14ac:dyDescent="0.2">
      <c r="A587" s="278"/>
      <c r="B587" s="287"/>
      <c r="C587" s="305"/>
      <c r="D587" s="287"/>
      <c r="E587" s="302"/>
      <c r="F587" s="287"/>
      <c r="G587" s="225"/>
      <c r="H587" s="197"/>
      <c r="I587" s="243"/>
      <c r="J587" s="182"/>
      <c r="K587" s="180"/>
      <c r="L587" s="180"/>
      <c r="M587" s="182"/>
      <c r="N587" s="190"/>
      <c r="O587" s="190"/>
      <c r="P587" s="193"/>
      <c r="Q587" s="180"/>
      <c r="R587" s="257"/>
      <c r="S587" s="30" t="s">
        <v>698</v>
      </c>
      <c r="T587" s="76"/>
      <c r="U587" s="77"/>
      <c r="V587" s="77"/>
      <c r="W587" s="77"/>
      <c r="X587" s="77"/>
      <c r="Y587" s="77"/>
      <c r="Z587" s="31" t="str">
        <f t="shared" si="39"/>
        <v/>
      </c>
      <c r="AA587" s="81">
        <f t="shared" si="43"/>
        <v>0</v>
      </c>
      <c r="AB587" s="81">
        <f t="shared" si="42"/>
        <v>0</v>
      </c>
      <c r="AC587" s="308"/>
      <c r="AD587" s="238"/>
      <c r="AE587" s="238"/>
      <c r="AF587" s="190"/>
      <c r="AG587" s="190"/>
      <c r="AH587" s="200"/>
      <c r="AI587" s="200"/>
      <c r="AJ587" s="187"/>
      <c r="AK587" s="187"/>
      <c r="AL587" s="187"/>
      <c r="AM587" s="252"/>
      <c r="AN587" s="252"/>
      <c r="AO587" s="252"/>
      <c r="AP587" s="252"/>
      <c r="AQ587" s="262"/>
      <c r="AR587" s="209"/>
    </row>
    <row r="588" spans="1:44" ht="13.5" customHeight="1" x14ac:dyDescent="0.2">
      <c r="A588" s="278"/>
      <c r="B588" s="287"/>
      <c r="C588" s="305"/>
      <c r="D588" s="287"/>
      <c r="E588" s="302"/>
      <c r="F588" s="287"/>
      <c r="G588" s="225"/>
      <c r="H588" s="197"/>
      <c r="I588" s="243">
        <v>23.3</v>
      </c>
      <c r="J588" s="182"/>
      <c r="K588" s="180"/>
      <c r="L588" s="180"/>
      <c r="M588" s="182"/>
      <c r="N588" s="190"/>
      <c r="O588" s="190"/>
      <c r="P588" s="193"/>
      <c r="Q588" s="180"/>
      <c r="R588" s="256">
        <f>IF(Q588="SI",1,IF(Q588="NO",3,0))</f>
        <v>0</v>
      </c>
      <c r="S588" s="30" t="s">
        <v>699</v>
      </c>
      <c r="T588" s="76"/>
      <c r="U588" s="77"/>
      <c r="V588" s="77"/>
      <c r="W588" s="77"/>
      <c r="X588" s="77"/>
      <c r="Y588" s="77"/>
      <c r="Z588" s="31" t="str">
        <f t="shared" si="39"/>
        <v/>
      </c>
      <c r="AA588" s="81">
        <f t="shared" si="43"/>
        <v>0</v>
      </c>
      <c r="AB588" s="81">
        <f t="shared" si="42"/>
        <v>0</v>
      </c>
      <c r="AC588" s="308"/>
      <c r="AD588" s="238"/>
      <c r="AE588" s="238"/>
      <c r="AF588" s="190"/>
      <c r="AG588" s="190"/>
      <c r="AH588" s="200"/>
      <c r="AI588" s="200"/>
      <c r="AJ588" s="187"/>
      <c r="AK588" s="187"/>
      <c r="AL588" s="187"/>
      <c r="AM588" s="252"/>
      <c r="AN588" s="252"/>
      <c r="AO588" s="252"/>
      <c r="AP588" s="252"/>
      <c r="AQ588" s="262"/>
      <c r="AR588" s="255"/>
    </row>
    <row r="589" spans="1:44" ht="13.5" customHeight="1" x14ac:dyDescent="0.2">
      <c r="A589" s="278"/>
      <c r="B589" s="287"/>
      <c r="C589" s="305"/>
      <c r="D589" s="287"/>
      <c r="E589" s="302"/>
      <c r="F589" s="287"/>
      <c r="G589" s="225"/>
      <c r="H589" s="197"/>
      <c r="I589" s="243"/>
      <c r="J589" s="182"/>
      <c r="K589" s="180"/>
      <c r="L589" s="180"/>
      <c r="M589" s="182"/>
      <c r="N589" s="190"/>
      <c r="O589" s="190"/>
      <c r="P589" s="193"/>
      <c r="Q589" s="180"/>
      <c r="R589" s="257"/>
      <c r="S589" s="30" t="s">
        <v>700</v>
      </c>
      <c r="T589" s="76"/>
      <c r="U589" s="77"/>
      <c r="V589" s="77"/>
      <c r="W589" s="77"/>
      <c r="X589" s="77"/>
      <c r="Y589" s="77"/>
      <c r="Z589" s="31" t="str">
        <f t="shared" si="39"/>
        <v/>
      </c>
      <c r="AA589" s="81">
        <f t="shared" si="43"/>
        <v>0</v>
      </c>
      <c r="AB589" s="81">
        <f t="shared" si="42"/>
        <v>0</v>
      </c>
      <c r="AC589" s="308"/>
      <c r="AD589" s="238"/>
      <c r="AE589" s="238"/>
      <c r="AF589" s="190"/>
      <c r="AG589" s="190"/>
      <c r="AH589" s="200"/>
      <c r="AI589" s="200"/>
      <c r="AJ589" s="187"/>
      <c r="AK589" s="187"/>
      <c r="AL589" s="187"/>
      <c r="AM589" s="252"/>
      <c r="AN589" s="252"/>
      <c r="AO589" s="252"/>
      <c r="AP589" s="252"/>
      <c r="AQ589" s="262"/>
      <c r="AR589" s="209"/>
    </row>
    <row r="590" spans="1:44" ht="13.5" customHeight="1" x14ac:dyDescent="0.2">
      <c r="A590" s="278"/>
      <c r="B590" s="287"/>
      <c r="C590" s="305"/>
      <c r="D590" s="287"/>
      <c r="E590" s="302"/>
      <c r="F590" s="287"/>
      <c r="G590" s="225"/>
      <c r="H590" s="197"/>
      <c r="I590" s="243"/>
      <c r="J590" s="182"/>
      <c r="K590" s="180"/>
      <c r="L590" s="180"/>
      <c r="M590" s="182"/>
      <c r="N590" s="190"/>
      <c r="O590" s="190"/>
      <c r="P590" s="193"/>
      <c r="Q590" s="180"/>
      <c r="R590" s="257"/>
      <c r="S590" s="30" t="s">
        <v>701</v>
      </c>
      <c r="T590" s="76"/>
      <c r="U590" s="77"/>
      <c r="V590" s="77"/>
      <c r="W590" s="77"/>
      <c r="X590" s="77"/>
      <c r="Y590" s="77"/>
      <c r="Z590" s="31" t="str">
        <f t="shared" si="39"/>
        <v/>
      </c>
      <c r="AA590" s="81">
        <f t="shared" si="43"/>
        <v>0</v>
      </c>
      <c r="AB590" s="81">
        <f t="shared" si="42"/>
        <v>0</v>
      </c>
      <c r="AC590" s="308"/>
      <c r="AD590" s="238"/>
      <c r="AE590" s="238"/>
      <c r="AF590" s="190"/>
      <c r="AG590" s="190"/>
      <c r="AH590" s="200"/>
      <c r="AI590" s="200"/>
      <c r="AJ590" s="187"/>
      <c r="AK590" s="187"/>
      <c r="AL590" s="187"/>
      <c r="AM590" s="252"/>
      <c r="AN590" s="252"/>
      <c r="AO590" s="252"/>
      <c r="AP590" s="252"/>
      <c r="AQ590" s="262"/>
      <c r="AR590" s="209"/>
    </row>
    <row r="591" spans="1:44" ht="13.5" customHeight="1" x14ac:dyDescent="0.2">
      <c r="A591" s="278"/>
      <c r="B591" s="287"/>
      <c r="C591" s="305"/>
      <c r="D591" s="287"/>
      <c r="E591" s="302"/>
      <c r="F591" s="287"/>
      <c r="G591" s="225"/>
      <c r="H591" s="197"/>
      <c r="I591" s="243"/>
      <c r="J591" s="182"/>
      <c r="K591" s="180"/>
      <c r="L591" s="180"/>
      <c r="M591" s="182"/>
      <c r="N591" s="190"/>
      <c r="O591" s="190"/>
      <c r="P591" s="193"/>
      <c r="Q591" s="180"/>
      <c r="R591" s="257"/>
      <c r="S591" s="30" t="s">
        <v>702</v>
      </c>
      <c r="T591" s="76"/>
      <c r="U591" s="77"/>
      <c r="V591" s="77"/>
      <c r="W591" s="77"/>
      <c r="X591" s="77"/>
      <c r="Y591" s="77"/>
      <c r="Z591" s="31" t="str">
        <f t="shared" si="39"/>
        <v/>
      </c>
      <c r="AA591" s="81">
        <f t="shared" si="43"/>
        <v>0</v>
      </c>
      <c r="AB591" s="81">
        <f t="shared" si="42"/>
        <v>0</v>
      </c>
      <c r="AC591" s="308"/>
      <c r="AD591" s="238"/>
      <c r="AE591" s="238"/>
      <c r="AF591" s="190"/>
      <c r="AG591" s="190"/>
      <c r="AH591" s="200"/>
      <c r="AI591" s="200"/>
      <c r="AJ591" s="187"/>
      <c r="AK591" s="187"/>
      <c r="AL591" s="187"/>
      <c r="AM591" s="252"/>
      <c r="AN591" s="252"/>
      <c r="AO591" s="252"/>
      <c r="AP591" s="252"/>
      <c r="AQ591" s="262"/>
      <c r="AR591" s="209"/>
    </row>
    <row r="592" spans="1:44" ht="13.5" customHeight="1" x14ac:dyDescent="0.2">
      <c r="A592" s="278"/>
      <c r="B592" s="287"/>
      <c r="C592" s="305"/>
      <c r="D592" s="287"/>
      <c r="E592" s="302"/>
      <c r="F592" s="287"/>
      <c r="G592" s="225"/>
      <c r="H592" s="197"/>
      <c r="I592" s="243"/>
      <c r="J592" s="182"/>
      <c r="K592" s="180"/>
      <c r="L592" s="180"/>
      <c r="M592" s="182"/>
      <c r="N592" s="190"/>
      <c r="O592" s="190"/>
      <c r="P592" s="193"/>
      <c r="Q592" s="180"/>
      <c r="R592" s="257"/>
      <c r="S592" s="30" t="s">
        <v>703</v>
      </c>
      <c r="T592" s="76"/>
      <c r="U592" s="77"/>
      <c r="V592" s="77"/>
      <c r="W592" s="77"/>
      <c r="X592" s="77"/>
      <c r="Y592" s="77"/>
      <c r="Z592" s="31" t="str">
        <f t="shared" si="39"/>
        <v/>
      </c>
      <c r="AA592" s="81">
        <f t="shared" si="43"/>
        <v>0</v>
      </c>
      <c r="AB592" s="81">
        <f t="shared" si="42"/>
        <v>0</v>
      </c>
      <c r="AC592" s="308"/>
      <c r="AD592" s="238"/>
      <c r="AE592" s="238"/>
      <c r="AF592" s="190"/>
      <c r="AG592" s="190"/>
      <c r="AH592" s="200"/>
      <c r="AI592" s="200"/>
      <c r="AJ592" s="187"/>
      <c r="AK592" s="187"/>
      <c r="AL592" s="187"/>
      <c r="AM592" s="252"/>
      <c r="AN592" s="252"/>
      <c r="AO592" s="252"/>
      <c r="AP592" s="252"/>
      <c r="AQ592" s="262"/>
      <c r="AR592" s="209"/>
    </row>
    <row r="593" spans="1:44" ht="13.5" customHeight="1" x14ac:dyDescent="0.2">
      <c r="A593" s="278"/>
      <c r="B593" s="287"/>
      <c r="C593" s="305"/>
      <c r="D593" s="287"/>
      <c r="E593" s="302"/>
      <c r="F593" s="287"/>
      <c r="G593" s="225"/>
      <c r="H593" s="197"/>
      <c r="I593" s="243">
        <v>23.4</v>
      </c>
      <c r="J593" s="182"/>
      <c r="K593" s="180"/>
      <c r="L593" s="180"/>
      <c r="M593" s="182"/>
      <c r="N593" s="190"/>
      <c r="O593" s="190"/>
      <c r="P593" s="193"/>
      <c r="Q593" s="180"/>
      <c r="R593" s="256">
        <f>IF(Q593="SI",1,IF(Q593="NO",3,0))</f>
        <v>0</v>
      </c>
      <c r="S593" s="30" t="s">
        <v>704</v>
      </c>
      <c r="T593" s="76"/>
      <c r="U593" s="77"/>
      <c r="V593" s="77"/>
      <c r="W593" s="77"/>
      <c r="X593" s="77"/>
      <c r="Y593" s="77"/>
      <c r="Z593" s="31" t="str">
        <f t="shared" si="39"/>
        <v/>
      </c>
      <c r="AA593" s="81">
        <f t="shared" si="43"/>
        <v>0</v>
      </c>
      <c r="AB593" s="81">
        <f t="shared" si="42"/>
        <v>0</v>
      </c>
      <c r="AC593" s="308"/>
      <c r="AD593" s="238"/>
      <c r="AE593" s="238"/>
      <c r="AF593" s="190"/>
      <c r="AG593" s="190"/>
      <c r="AH593" s="200"/>
      <c r="AI593" s="200"/>
      <c r="AJ593" s="187"/>
      <c r="AK593" s="187"/>
      <c r="AL593" s="187"/>
      <c r="AM593" s="252"/>
      <c r="AN593" s="252"/>
      <c r="AO593" s="252"/>
      <c r="AP593" s="252"/>
      <c r="AQ593" s="262"/>
      <c r="AR593" s="255"/>
    </row>
    <row r="594" spans="1:44" ht="13.5" customHeight="1" x14ac:dyDescent="0.2">
      <c r="A594" s="278"/>
      <c r="B594" s="287"/>
      <c r="C594" s="305"/>
      <c r="D594" s="287"/>
      <c r="E594" s="302"/>
      <c r="F594" s="287"/>
      <c r="G594" s="225"/>
      <c r="H594" s="197"/>
      <c r="I594" s="243"/>
      <c r="J594" s="182"/>
      <c r="K594" s="180"/>
      <c r="L594" s="180"/>
      <c r="M594" s="182"/>
      <c r="N594" s="190"/>
      <c r="O594" s="190"/>
      <c r="P594" s="193"/>
      <c r="Q594" s="180"/>
      <c r="R594" s="257"/>
      <c r="S594" s="30" t="s">
        <v>705</v>
      </c>
      <c r="T594" s="76"/>
      <c r="U594" s="77"/>
      <c r="V594" s="77"/>
      <c r="W594" s="77"/>
      <c r="X594" s="77"/>
      <c r="Y594" s="77"/>
      <c r="Z594" s="31" t="str">
        <f t="shared" si="39"/>
        <v/>
      </c>
      <c r="AA594" s="81">
        <f t="shared" si="43"/>
        <v>0</v>
      </c>
      <c r="AB594" s="81">
        <f t="shared" si="42"/>
        <v>0</v>
      </c>
      <c r="AC594" s="308"/>
      <c r="AD594" s="238"/>
      <c r="AE594" s="238"/>
      <c r="AF594" s="190"/>
      <c r="AG594" s="190"/>
      <c r="AH594" s="200"/>
      <c r="AI594" s="200"/>
      <c r="AJ594" s="187"/>
      <c r="AK594" s="187"/>
      <c r="AL594" s="187"/>
      <c r="AM594" s="252"/>
      <c r="AN594" s="252"/>
      <c r="AO594" s="252"/>
      <c r="AP594" s="252"/>
      <c r="AQ594" s="262"/>
      <c r="AR594" s="209"/>
    </row>
    <row r="595" spans="1:44" ht="13.5" customHeight="1" x14ac:dyDescent="0.2">
      <c r="A595" s="278"/>
      <c r="B595" s="287"/>
      <c r="C595" s="305"/>
      <c r="D595" s="287"/>
      <c r="E595" s="302"/>
      <c r="F595" s="287"/>
      <c r="G595" s="225"/>
      <c r="H595" s="197"/>
      <c r="I595" s="243"/>
      <c r="J595" s="182"/>
      <c r="K595" s="180"/>
      <c r="L595" s="180"/>
      <c r="M595" s="182"/>
      <c r="N595" s="190"/>
      <c r="O595" s="190"/>
      <c r="P595" s="193"/>
      <c r="Q595" s="180"/>
      <c r="R595" s="257"/>
      <c r="S595" s="30" t="s">
        <v>706</v>
      </c>
      <c r="T595" s="76"/>
      <c r="U595" s="77"/>
      <c r="V595" s="77"/>
      <c r="W595" s="77"/>
      <c r="X595" s="77"/>
      <c r="Y595" s="77"/>
      <c r="Z595" s="31" t="str">
        <f t="shared" si="39"/>
        <v/>
      </c>
      <c r="AA595" s="81">
        <f t="shared" si="43"/>
        <v>0</v>
      </c>
      <c r="AB595" s="81">
        <f t="shared" si="42"/>
        <v>0</v>
      </c>
      <c r="AC595" s="308"/>
      <c r="AD595" s="238"/>
      <c r="AE595" s="238"/>
      <c r="AF595" s="190"/>
      <c r="AG595" s="190"/>
      <c r="AH595" s="200"/>
      <c r="AI595" s="200"/>
      <c r="AJ595" s="187"/>
      <c r="AK595" s="187"/>
      <c r="AL595" s="187"/>
      <c r="AM595" s="252"/>
      <c r="AN595" s="252"/>
      <c r="AO595" s="252"/>
      <c r="AP595" s="252"/>
      <c r="AQ595" s="262"/>
      <c r="AR595" s="209"/>
    </row>
    <row r="596" spans="1:44" ht="13.5" customHeight="1" x14ac:dyDescent="0.2">
      <c r="A596" s="278"/>
      <c r="B596" s="287"/>
      <c r="C596" s="305"/>
      <c r="D596" s="287"/>
      <c r="E596" s="302"/>
      <c r="F596" s="287"/>
      <c r="G596" s="225"/>
      <c r="H596" s="197"/>
      <c r="I596" s="243"/>
      <c r="J596" s="182"/>
      <c r="K596" s="180"/>
      <c r="L596" s="180"/>
      <c r="M596" s="182"/>
      <c r="N596" s="190"/>
      <c r="O596" s="190"/>
      <c r="P596" s="193"/>
      <c r="Q596" s="180"/>
      <c r="R596" s="257"/>
      <c r="S596" s="30" t="s">
        <v>707</v>
      </c>
      <c r="T596" s="76"/>
      <c r="U596" s="77"/>
      <c r="V596" s="77"/>
      <c r="W596" s="77"/>
      <c r="X596" s="77"/>
      <c r="Y596" s="77"/>
      <c r="Z596" s="31" t="str">
        <f t="shared" si="39"/>
        <v/>
      </c>
      <c r="AA596" s="81">
        <f t="shared" si="43"/>
        <v>0</v>
      </c>
      <c r="AB596" s="81">
        <f t="shared" si="42"/>
        <v>0</v>
      </c>
      <c r="AC596" s="308"/>
      <c r="AD596" s="238"/>
      <c r="AE596" s="238"/>
      <c r="AF596" s="190"/>
      <c r="AG596" s="190"/>
      <c r="AH596" s="200"/>
      <c r="AI596" s="200"/>
      <c r="AJ596" s="187"/>
      <c r="AK596" s="187"/>
      <c r="AL596" s="187"/>
      <c r="AM596" s="252"/>
      <c r="AN596" s="252"/>
      <c r="AO596" s="252"/>
      <c r="AP596" s="252"/>
      <c r="AQ596" s="262"/>
      <c r="AR596" s="209"/>
    </row>
    <row r="597" spans="1:44" ht="13.5" customHeight="1" x14ac:dyDescent="0.2">
      <c r="A597" s="278"/>
      <c r="B597" s="287"/>
      <c r="C597" s="305"/>
      <c r="D597" s="287"/>
      <c r="E597" s="302"/>
      <c r="F597" s="287"/>
      <c r="G597" s="225"/>
      <c r="H597" s="197"/>
      <c r="I597" s="243"/>
      <c r="J597" s="182"/>
      <c r="K597" s="180"/>
      <c r="L597" s="180"/>
      <c r="M597" s="182"/>
      <c r="N597" s="190"/>
      <c r="O597" s="190"/>
      <c r="P597" s="193"/>
      <c r="Q597" s="180"/>
      <c r="R597" s="257"/>
      <c r="S597" s="30" t="s">
        <v>708</v>
      </c>
      <c r="T597" s="76"/>
      <c r="U597" s="77"/>
      <c r="V597" s="77"/>
      <c r="W597" s="77"/>
      <c r="X597" s="77"/>
      <c r="Y597" s="77"/>
      <c r="Z597" s="31" t="str">
        <f t="shared" si="39"/>
        <v/>
      </c>
      <c r="AA597" s="81">
        <f t="shared" si="43"/>
        <v>0</v>
      </c>
      <c r="AB597" s="81">
        <f t="shared" si="42"/>
        <v>0</v>
      </c>
      <c r="AC597" s="308"/>
      <c r="AD597" s="238"/>
      <c r="AE597" s="238"/>
      <c r="AF597" s="190"/>
      <c r="AG597" s="190"/>
      <c r="AH597" s="200"/>
      <c r="AI597" s="200"/>
      <c r="AJ597" s="187"/>
      <c r="AK597" s="187"/>
      <c r="AL597" s="187"/>
      <c r="AM597" s="252"/>
      <c r="AN597" s="252"/>
      <c r="AO597" s="252"/>
      <c r="AP597" s="252"/>
      <c r="AQ597" s="262"/>
      <c r="AR597" s="209"/>
    </row>
    <row r="598" spans="1:44" ht="13.5" customHeight="1" x14ac:dyDescent="0.2">
      <c r="A598" s="278"/>
      <c r="B598" s="287"/>
      <c r="C598" s="305"/>
      <c r="D598" s="287"/>
      <c r="E598" s="302"/>
      <c r="F598" s="287"/>
      <c r="G598" s="225"/>
      <c r="H598" s="197"/>
      <c r="I598" s="243">
        <v>23.5</v>
      </c>
      <c r="J598" s="182"/>
      <c r="K598" s="180"/>
      <c r="L598" s="180"/>
      <c r="M598" s="182"/>
      <c r="N598" s="190"/>
      <c r="O598" s="190"/>
      <c r="P598" s="193"/>
      <c r="Q598" s="180"/>
      <c r="R598" s="256">
        <f>IF(Q598="SI",1,IF(Q598="NO",3,0))</f>
        <v>0</v>
      </c>
      <c r="S598" s="30" t="s">
        <v>709</v>
      </c>
      <c r="T598" s="76"/>
      <c r="U598" s="77"/>
      <c r="V598" s="77"/>
      <c r="W598" s="77"/>
      <c r="X598" s="77"/>
      <c r="Y598" s="77"/>
      <c r="Z598" s="31" t="str">
        <f t="shared" si="39"/>
        <v/>
      </c>
      <c r="AA598" s="81">
        <f t="shared" si="43"/>
        <v>0</v>
      </c>
      <c r="AB598" s="81">
        <f t="shared" si="42"/>
        <v>0</v>
      </c>
      <c r="AC598" s="308"/>
      <c r="AD598" s="238"/>
      <c r="AE598" s="238"/>
      <c r="AF598" s="190"/>
      <c r="AG598" s="190"/>
      <c r="AH598" s="200"/>
      <c r="AI598" s="200"/>
      <c r="AJ598" s="187"/>
      <c r="AK598" s="187"/>
      <c r="AL598" s="187"/>
      <c r="AM598" s="252"/>
      <c r="AN598" s="252"/>
      <c r="AO598" s="252"/>
      <c r="AP598" s="252"/>
      <c r="AQ598" s="262"/>
      <c r="AR598" s="255"/>
    </row>
    <row r="599" spans="1:44" ht="13.5" customHeight="1" x14ac:dyDescent="0.2">
      <c r="A599" s="278"/>
      <c r="B599" s="287"/>
      <c r="C599" s="305"/>
      <c r="D599" s="287"/>
      <c r="E599" s="302"/>
      <c r="F599" s="287"/>
      <c r="G599" s="225"/>
      <c r="H599" s="197"/>
      <c r="I599" s="243"/>
      <c r="J599" s="182"/>
      <c r="K599" s="180"/>
      <c r="L599" s="180"/>
      <c r="M599" s="182"/>
      <c r="N599" s="190"/>
      <c r="O599" s="190"/>
      <c r="P599" s="193"/>
      <c r="Q599" s="180"/>
      <c r="R599" s="257"/>
      <c r="S599" s="30" t="s">
        <v>710</v>
      </c>
      <c r="T599" s="76"/>
      <c r="U599" s="77"/>
      <c r="V599" s="77"/>
      <c r="W599" s="77"/>
      <c r="X599" s="77"/>
      <c r="Y599" s="77"/>
      <c r="Z599" s="31" t="str">
        <f t="shared" si="39"/>
        <v/>
      </c>
      <c r="AA599" s="81">
        <f t="shared" si="43"/>
        <v>0</v>
      </c>
      <c r="AB599" s="81">
        <f t="shared" si="42"/>
        <v>0</v>
      </c>
      <c r="AC599" s="308"/>
      <c r="AD599" s="238"/>
      <c r="AE599" s="238"/>
      <c r="AF599" s="190"/>
      <c r="AG599" s="190"/>
      <c r="AH599" s="200"/>
      <c r="AI599" s="200"/>
      <c r="AJ599" s="187"/>
      <c r="AK599" s="187"/>
      <c r="AL599" s="187"/>
      <c r="AM599" s="252"/>
      <c r="AN599" s="252"/>
      <c r="AO599" s="252"/>
      <c r="AP599" s="252"/>
      <c r="AQ599" s="262"/>
      <c r="AR599" s="209"/>
    </row>
    <row r="600" spans="1:44" ht="13.5" customHeight="1" x14ac:dyDescent="0.2">
      <c r="A600" s="278"/>
      <c r="B600" s="287"/>
      <c r="C600" s="305"/>
      <c r="D600" s="287"/>
      <c r="E600" s="302"/>
      <c r="F600" s="287"/>
      <c r="G600" s="225"/>
      <c r="H600" s="197"/>
      <c r="I600" s="243"/>
      <c r="J600" s="182"/>
      <c r="K600" s="180"/>
      <c r="L600" s="180"/>
      <c r="M600" s="182"/>
      <c r="N600" s="190"/>
      <c r="O600" s="190"/>
      <c r="P600" s="193"/>
      <c r="Q600" s="180"/>
      <c r="R600" s="257"/>
      <c r="S600" s="30" t="s">
        <v>711</v>
      </c>
      <c r="T600" s="76"/>
      <c r="U600" s="77"/>
      <c r="V600" s="77"/>
      <c r="W600" s="77"/>
      <c r="X600" s="77"/>
      <c r="Y600" s="77"/>
      <c r="Z600" s="31" t="str">
        <f t="shared" si="39"/>
        <v/>
      </c>
      <c r="AA600" s="81">
        <f t="shared" si="43"/>
        <v>0</v>
      </c>
      <c r="AB600" s="81">
        <f t="shared" si="42"/>
        <v>0</v>
      </c>
      <c r="AC600" s="308"/>
      <c r="AD600" s="238"/>
      <c r="AE600" s="238"/>
      <c r="AF600" s="190"/>
      <c r="AG600" s="190"/>
      <c r="AH600" s="200"/>
      <c r="AI600" s="200"/>
      <c r="AJ600" s="187"/>
      <c r="AK600" s="187"/>
      <c r="AL600" s="187"/>
      <c r="AM600" s="252"/>
      <c r="AN600" s="252"/>
      <c r="AO600" s="252"/>
      <c r="AP600" s="252"/>
      <c r="AQ600" s="262"/>
      <c r="AR600" s="209"/>
    </row>
    <row r="601" spans="1:44" ht="13.5" customHeight="1" x14ac:dyDescent="0.2">
      <c r="A601" s="278"/>
      <c r="B601" s="287"/>
      <c r="C601" s="305"/>
      <c r="D601" s="287"/>
      <c r="E601" s="302"/>
      <c r="F601" s="287"/>
      <c r="G601" s="225"/>
      <c r="H601" s="197"/>
      <c r="I601" s="243"/>
      <c r="J601" s="182"/>
      <c r="K601" s="180"/>
      <c r="L601" s="180"/>
      <c r="M601" s="182"/>
      <c r="N601" s="190"/>
      <c r="O601" s="190"/>
      <c r="P601" s="193"/>
      <c r="Q601" s="180"/>
      <c r="R601" s="257"/>
      <c r="S601" s="30" t="s">
        <v>712</v>
      </c>
      <c r="T601" s="76"/>
      <c r="U601" s="77"/>
      <c r="V601" s="77"/>
      <c r="W601" s="77"/>
      <c r="X601" s="77"/>
      <c r="Y601" s="77"/>
      <c r="Z601" s="31" t="str">
        <f t="shared" si="39"/>
        <v/>
      </c>
      <c r="AA601" s="81">
        <f t="shared" si="43"/>
        <v>0</v>
      </c>
      <c r="AB601" s="81">
        <f t="shared" si="42"/>
        <v>0</v>
      </c>
      <c r="AC601" s="308"/>
      <c r="AD601" s="238"/>
      <c r="AE601" s="238"/>
      <c r="AF601" s="190"/>
      <c r="AG601" s="190"/>
      <c r="AH601" s="200"/>
      <c r="AI601" s="200"/>
      <c r="AJ601" s="187"/>
      <c r="AK601" s="187"/>
      <c r="AL601" s="187"/>
      <c r="AM601" s="252"/>
      <c r="AN601" s="252"/>
      <c r="AO601" s="252"/>
      <c r="AP601" s="252"/>
      <c r="AQ601" s="262"/>
      <c r="AR601" s="209"/>
    </row>
    <row r="602" spans="1:44" ht="13.5" customHeight="1" x14ac:dyDescent="0.2">
      <c r="A602" s="279"/>
      <c r="B602" s="288"/>
      <c r="C602" s="306"/>
      <c r="D602" s="288"/>
      <c r="E602" s="303"/>
      <c r="F602" s="288"/>
      <c r="G602" s="226"/>
      <c r="H602" s="198"/>
      <c r="I602" s="244"/>
      <c r="J602" s="228"/>
      <c r="K602" s="181"/>
      <c r="L602" s="181"/>
      <c r="M602" s="228"/>
      <c r="N602" s="191"/>
      <c r="O602" s="191"/>
      <c r="P602" s="194"/>
      <c r="Q602" s="181"/>
      <c r="R602" s="299"/>
      <c r="S602" s="32" t="s">
        <v>713</v>
      </c>
      <c r="T602" s="78"/>
      <c r="U602" s="79"/>
      <c r="V602" s="79"/>
      <c r="W602" s="79"/>
      <c r="X602" s="79"/>
      <c r="Y602" s="79"/>
      <c r="Z602" s="33" t="str">
        <f t="shared" si="39"/>
        <v/>
      </c>
      <c r="AA602" s="82">
        <f t="shared" si="43"/>
        <v>0</v>
      </c>
      <c r="AB602" s="82">
        <f t="shared" si="42"/>
        <v>0</v>
      </c>
      <c r="AC602" s="309"/>
      <c r="AD602" s="239"/>
      <c r="AE602" s="239"/>
      <c r="AF602" s="191"/>
      <c r="AG602" s="191"/>
      <c r="AH602" s="201"/>
      <c r="AI602" s="201"/>
      <c r="AJ602" s="188"/>
      <c r="AK602" s="188"/>
      <c r="AL602" s="188"/>
      <c r="AM602" s="253"/>
      <c r="AN602" s="253"/>
      <c r="AO602" s="253"/>
      <c r="AP602" s="253"/>
      <c r="AQ602" s="263"/>
      <c r="AR602" s="210"/>
    </row>
    <row r="603" spans="1:44" ht="25.5" x14ac:dyDescent="0.2">
      <c r="A603" s="289" t="str">
        <f>IF(E603&lt;&gt;"",'Información General'!$D$15&amp;"_"&amp;+$A$1+24,"")</f>
        <v/>
      </c>
      <c r="B603" s="274"/>
      <c r="C603" s="271"/>
      <c r="D603" s="274"/>
      <c r="E603" s="280"/>
      <c r="F603" s="274"/>
      <c r="G603" s="283"/>
      <c r="H603" s="242"/>
      <c r="I603" s="300">
        <v>24.1</v>
      </c>
      <c r="J603" s="242"/>
      <c r="K603" s="196"/>
      <c r="L603" s="196"/>
      <c r="M603" s="242"/>
      <c r="N603" s="183"/>
      <c r="O603" s="183"/>
      <c r="P603" s="234" t="str">
        <f>IF(AND(N603&lt;&gt;"",O603&lt;&gt;""),IF(AND(N603&gt;5,O603&gt;5),"I",IF(AND(N603&lt;=5,O603&gt;5),"II",IF(AND(N603&gt;5,O603&lt;=5),"IV",IF(AND(N603&lt;=5,O603&lt;=5),"III")))),"")</f>
        <v/>
      </c>
      <c r="Q603" s="196"/>
      <c r="R603" s="297">
        <f>IF(Q603="SI",1,IF(Q603="NO",3,0))</f>
        <v>0</v>
      </c>
      <c r="S603" s="28" t="s">
        <v>714</v>
      </c>
      <c r="T603" s="73" t="s">
        <v>633</v>
      </c>
      <c r="U603" s="74" t="s">
        <v>8</v>
      </c>
      <c r="V603" s="74" t="s">
        <v>49</v>
      </c>
      <c r="W603" s="74" t="s">
        <v>49</v>
      </c>
      <c r="X603" s="74" t="s">
        <v>49</v>
      </c>
      <c r="Y603" s="74" t="s">
        <v>49</v>
      </c>
      <c r="Z603" s="29" t="str">
        <f t="shared" si="39"/>
        <v>Deficiente</v>
      </c>
      <c r="AA603" s="80">
        <f t="shared" si="43"/>
        <v>0</v>
      </c>
      <c r="AB603" s="80">
        <f>IF(Z603="Deficiente",1,0)</f>
        <v>1</v>
      </c>
      <c r="AC603" s="337" t="str">
        <f>IF(SUM(R603:R627)&gt;=1,IF((SUM(R603:R627)/COUNTA(Q603:Q627))=1,IF(SUM(AA603:AA627)&gt;=1,IF(SUM(AA603:AA627)/(SUM(AA603:AA627)+SUM(AB603:AB627))=100%,"SI","NO"),"NO"),"NO"),"")</f>
        <v/>
      </c>
      <c r="AD603" s="237" t="str">
        <f>IF($N603=1,"b","")</f>
        <v/>
      </c>
      <c r="AE603" s="237" t="str">
        <f>IF($O603=1,"b","")</f>
        <v/>
      </c>
      <c r="AF603" s="183"/>
      <c r="AG603" s="183"/>
      <c r="AH603" s="199">
        <f>IF(OR($AD603="b",$AE603="b"),2,0)</f>
        <v>0</v>
      </c>
      <c r="AI603" s="199">
        <f>IF(AND($N603=1,$AF603=1,$O603=1,$AG603=1),1,0)</f>
        <v>0</v>
      </c>
      <c r="AJ603" s="215">
        <f>IF(AF603&lt;&gt;"",IF(AI603=1,1,IF(OR($AF603&gt;$N603,AND($AC603="SI",$AF603=$N603),AND($AC603="NO",$AF603&lt;&gt;$N603)),0,1)),0)</f>
        <v>0</v>
      </c>
      <c r="AK603" s="215">
        <f>IF(AG603&lt;&gt;"",IF(AI603=1,1,IF(OR(AG603&gt;O603,AND(AC603="SI",AG603=O603),AND(AC603="NO",AG603&lt;&gt;O603)),0,1)),0)</f>
        <v>0</v>
      </c>
      <c r="AL603" s="215">
        <f>IF(AC603&lt;&gt;"",(+AI603+AJ603+AK603),0)</f>
        <v>0</v>
      </c>
      <c r="AM603" s="333" t="str">
        <f>IF($AL603&gt;=2,IF(AND($AF603="",$AG603=""),"",IF(AND($AF603&gt;5,$AG603&gt;5),"I","")),"")</f>
        <v/>
      </c>
      <c r="AN603" s="333" t="str">
        <f>IF($AL603&gt;=2,IF(AND($AF603="",$AG603=""),"",IF(AND($AF603&lt;6,$AG603&gt;5),"II","")),"")</f>
        <v/>
      </c>
      <c r="AO603" s="333" t="str">
        <f>IF($AL603&gt;=2,IF(AND($AF603="",$AG603=""),"",IF(AND($AF603&lt;6,$AG603&lt;6),"III","")),"")</f>
        <v/>
      </c>
      <c r="AP603" s="333" t="str">
        <f>IF($AL603&gt;=2,IF(AND($AF603="",$AG603=""),"",IF(AND($AF603&gt;5,$AG603&lt;6),"IV","")),"")</f>
        <v/>
      </c>
      <c r="AQ603" s="264"/>
      <c r="AR603" s="267"/>
    </row>
    <row r="604" spans="1:44" ht="13.5" customHeight="1" x14ac:dyDescent="0.2">
      <c r="A604" s="290"/>
      <c r="B604" s="275"/>
      <c r="C604" s="272"/>
      <c r="D604" s="275"/>
      <c r="E604" s="281"/>
      <c r="F604" s="275"/>
      <c r="G604" s="284"/>
      <c r="H604" s="197"/>
      <c r="I604" s="295"/>
      <c r="J604" s="197"/>
      <c r="K604" s="195"/>
      <c r="L604" s="195"/>
      <c r="M604" s="197"/>
      <c r="N604" s="184"/>
      <c r="O604" s="184"/>
      <c r="P604" s="235"/>
      <c r="Q604" s="195"/>
      <c r="R604" s="257"/>
      <c r="S604" s="30" t="s">
        <v>715</v>
      </c>
      <c r="T604" s="76"/>
      <c r="U604" s="77"/>
      <c r="V604" s="77"/>
      <c r="W604" s="77"/>
      <c r="X604" s="77"/>
      <c r="Y604" s="77"/>
      <c r="Z604" s="31" t="str">
        <f t="shared" si="39"/>
        <v/>
      </c>
      <c r="AA604" s="81">
        <f t="shared" ref="AA604:AA627" si="44">IF(Z604="Suficiente",1,0)</f>
        <v>0</v>
      </c>
      <c r="AB604" s="81">
        <f t="shared" ref="AB604:AB627" si="45">IF(Z604="Deficiente",1,0)</f>
        <v>0</v>
      </c>
      <c r="AC604" s="338"/>
      <c r="AD604" s="238"/>
      <c r="AE604" s="238"/>
      <c r="AF604" s="184"/>
      <c r="AG604" s="184"/>
      <c r="AH604" s="200"/>
      <c r="AI604" s="200"/>
      <c r="AJ604" s="216"/>
      <c r="AK604" s="216"/>
      <c r="AL604" s="216"/>
      <c r="AM604" s="252"/>
      <c r="AN604" s="252"/>
      <c r="AO604" s="252"/>
      <c r="AP604" s="252"/>
      <c r="AQ604" s="265"/>
      <c r="AR604" s="209"/>
    </row>
    <row r="605" spans="1:44" ht="13.5" customHeight="1" x14ac:dyDescent="0.2">
      <c r="A605" s="290"/>
      <c r="B605" s="275"/>
      <c r="C605" s="272"/>
      <c r="D605" s="275"/>
      <c r="E605" s="281"/>
      <c r="F605" s="275"/>
      <c r="G605" s="284"/>
      <c r="H605" s="197"/>
      <c r="I605" s="295"/>
      <c r="J605" s="197"/>
      <c r="K605" s="195"/>
      <c r="L605" s="195"/>
      <c r="M605" s="197"/>
      <c r="N605" s="184"/>
      <c r="O605" s="184"/>
      <c r="P605" s="235"/>
      <c r="Q605" s="195"/>
      <c r="R605" s="257"/>
      <c r="S605" s="30" t="s">
        <v>716</v>
      </c>
      <c r="T605" s="76"/>
      <c r="U605" s="77"/>
      <c r="V605" s="77"/>
      <c r="W605" s="77"/>
      <c r="X605" s="77"/>
      <c r="Y605" s="77"/>
      <c r="Z605" s="31" t="str">
        <f t="shared" si="39"/>
        <v/>
      </c>
      <c r="AA605" s="81">
        <f t="shared" si="44"/>
        <v>0</v>
      </c>
      <c r="AB605" s="81">
        <f t="shared" si="45"/>
        <v>0</v>
      </c>
      <c r="AC605" s="338"/>
      <c r="AD605" s="238"/>
      <c r="AE605" s="238"/>
      <c r="AF605" s="184"/>
      <c r="AG605" s="184"/>
      <c r="AH605" s="200"/>
      <c r="AI605" s="200"/>
      <c r="AJ605" s="216"/>
      <c r="AK605" s="216"/>
      <c r="AL605" s="216"/>
      <c r="AM605" s="252"/>
      <c r="AN605" s="252"/>
      <c r="AO605" s="252"/>
      <c r="AP605" s="252"/>
      <c r="AQ605" s="265"/>
      <c r="AR605" s="209"/>
    </row>
    <row r="606" spans="1:44" ht="13.5" customHeight="1" x14ac:dyDescent="0.2">
      <c r="A606" s="290"/>
      <c r="B606" s="275"/>
      <c r="C606" s="272"/>
      <c r="D606" s="275"/>
      <c r="E606" s="281"/>
      <c r="F606" s="275"/>
      <c r="G606" s="284"/>
      <c r="H606" s="197"/>
      <c r="I606" s="295"/>
      <c r="J606" s="197"/>
      <c r="K606" s="195"/>
      <c r="L606" s="195"/>
      <c r="M606" s="197"/>
      <c r="N606" s="184"/>
      <c r="O606" s="184"/>
      <c r="P606" s="235"/>
      <c r="Q606" s="195"/>
      <c r="R606" s="257"/>
      <c r="S606" s="30" t="s">
        <v>717</v>
      </c>
      <c r="T606" s="76"/>
      <c r="U606" s="77"/>
      <c r="V606" s="77"/>
      <c r="W606" s="77"/>
      <c r="X606" s="77"/>
      <c r="Y606" s="77"/>
      <c r="Z606" s="31" t="str">
        <f t="shared" ref="Z606:Z669" si="46">IF($T606&lt;&gt;"",IF(AND(V606="SI",W606="SI",X606="SI",Y606="SI"),"Suficiente",IF(OR(V606="NO",W606="NO",X606="NO",Y606="NO"),"Deficiente",IF(OR(V606="",W606="",X606="",Y606=""),"Falta Valorar el Control",""))),"")</f>
        <v/>
      </c>
      <c r="AA606" s="81">
        <f t="shared" si="44"/>
        <v>0</v>
      </c>
      <c r="AB606" s="81">
        <f t="shared" si="45"/>
        <v>0</v>
      </c>
      <c r="AC606" s="338"/>
      <c r="AD606" s="238"/>
      <c r="AE606" s="238"/>
      <c r="AF606" s="184"/>
      <c r="AG606" s="184"/>
      <c r="AH606" s="200"/>
      <c r="AI606" s="200"/>
      <c r="AJ606" s="216"/>
      <c r="AK606" s="216"/>
      <c r="AL606" s="216"/>
      <c r="AM606" s="252"/>
      <c r="AN606" s="252"/>
      <c r="AO606" s="252"/>
      <c r="AP606" s="252"/>
      <c r="AQ606" s="265"/>
      <c r="AR606" s="209"/>
    </row>
    <row r="607" spans="1:44" ht="13.5" customHeight="1" x14ac:dyDescent="0.2">
      <c r="A607" s="290"/>
      <c r="B607" s="275"/>
      <c r="C607" s="272"/>
      <c r="D607" s="275"/>
      <c r="E607" s="281"/>
      <c r="F607" s="275"/>
      <c r="G607" s="284"/>
      <c r="H607" s="197"/>
      <c r="I607" s="295"/>
      <c r="J607" s="197"/>
      <c r="K607" s="195"/>
      <c r="L607" s="195"/>
      <c r="M607" s="197"/>
      <c r="N607" s="184"/>
      <c r="O607" s="184"/>
      <c r="P607" s="235"/>
      <c r="Q607" s="195"/>
      <c r="R607" s="257"/>
      <c r="S607" s="30" t="s">
        <v>718</v>
      </c>
      <c r="T607" s="76"/>
      <c r="U607" s="77"/>
      <c r="V607" s="77"/>
      <c r="W607" s="77"/>
      <c r="X607" s="77"/>
      <c r="Y607" s="77"/>
      <c r="Z607" s="31" t="str">
        <f t="shared" si="46"/>
        <v/>
      </c>
      <c r="AA607" s="81">
        <f t="shared" si="44"/>
        <v>0</v>
      </c>
      <c r="AB607" s="81">
        <f t="shared" si="45"/>
        <v>0</v>
      </c>
      <c r="AC607" s="338"/>
      <c r="AD607" s="238"/>
      <c r="AE607" s="238"/>
      <c r="AF607" s="184"/>
      <c r="AG607" s="184"/>
      <c r="AH607" s="200"/>
      <c r="AI607" s="200"/>
      <c r="AJ607" s="216"/>
      <c r="AK607" s="216"/>
      <c r="AL607" s="216"/>
      <c r="AM607" s="252"/>
      <c r="AN607" s="252"/>
      <c r="AO607" s="252"/>
      <c r="AP607" s="252"/>
      <c r="AQ607" s="265"/>
      <c r="AR607" s="209"/>
    </row>
    <row r="608" spans="1:44" ht="13.5" customHeight="1" x14ac:dyDescent="0.2">
      <c r="A608" s="290"/>
      <c r="B608" s="275"/>
      <c r="C608" s="272"/>
      <c r="D608" s="275"/>
      <c r="E608" s="281"/>
      <c r="F608" s="275"/>
      <c r="G608" s="284"/>
      <c r="H608" s="197"/>
      <c r="I608" s="295">
        <v>24.2</v>
      </c>
      <c r="J608" s="197"/>
      <c r="K608" s="195"/>
      <c r="L608" s="195"/>
      <c r="M608" s="197"/>
      <c r="N608" s="184"/>
      <c r="O608" s="184"/>
      <c r="P608" s="235"/>
      <c r="Q608" s="195"/>
      <c r="R608" s="298">
        <f>IF(Q608="SI",1,IF(Q608="NO",3,0))</f>
        <v>0</v>
      </c>
      <c r="S608" s="30" t="s">
        <v>719</v>
      </c>
      <c r="T608" s="76"/>
      <c r="U608" s="77"/>
      <c r="V608" s="77"/>
      <c r="W608" s="77"/>
      <c r="X608" s="77"/>
      <c r="Y608" s="77"/>
      <c r="Z608" s="31" t="str">
        <f t="shared" si="46"/>
        <v/>
      </c>
      <c r="AA608" s="81">
        <f t="shared" si="44"/>
        <v>0</v>
      </c>
      <c r="AB608" s="81">
        <f t="shared" si="45"/>
        <v>0</v>
      </c>
      <c r="AC608" s="338"/>
      <c r="AD608" s="238"/>
      <c r="AE608" s="238"/>
      <c r="AF608" s="184"/>
      <c r="AG608" s="184"/>
      <c r="AH608" s="200"/>
      <c r="AI608" s="200"/>
      <c r="AJ608" s="216"/>
      <c r="AK608" s="216"/>
      <c r="AL608" s="216"/>
      <c r="AM608" s="252"/>
      <c r="AN608" s="252"/>
      <c r="AO608" s="252"/>
      <c r="AP608" s="252"/>
      <c r="AQ608" s="265"/>
      <c r="AR608" s="208"/>
    </row>
    <row r="609" spans="1:44" ht="13.5" customHeight="1" x14ac:dyDescent="0.2">
      <c r="A609" s="290"/>
      <c r="B609" s="275"/>
      <c r="C609" s="272"/>
      <c r="D609" s="275"/>
      <c r="E609" s="281"/>
      <c r="F609" s="275"/>
      <c r="G609" s="284"/>
      <c r="H609" s="197"/>
      <c r="I609" s="295"/>
      <c r="J609" s="197"/>
      <c r="K609" s="195"/>
      <c r="L609" s="195"/>
      <c r="M609" s="197"/>
      <c r="N609" s="184"/>
      <c r="O609" s="184"/>
      <c r="P609" s="235"/>
      <c r="Q609" s="195"/>
      <c r="R609" s="257"/>
      <c r="S609" s="30" t="s">
        <v>720</v>
      </c>
      <c r="T609" s="76"/>
      <c r="U609" s="77"/>
      <c r="V609" s="77"/>
      <c r="W609" s="77"/>
      <c r="X609" s="77"/>
      <c r="Y609" s="77"/>
      <c r="Z609" s="31" t="str">
        <f t="shared" si="46"/>
        <v/>
      </c>
      <c r="AA609" s="81">
        <f t="shared" si="44"/>
        <v>0</v>
      </c>
      <c r="AB609" s="81">
        <f t="shared" si="45"/>
        <v>0</v>
      </c>
      <c r="AC609" s="338"/>
      <c r="AD609" s="238"/>
      <c r="AE609" s="238"/>
      <c r="AF609" s="184"/>
      <c r="AG609" s="184"/>
      <c r="AH609" s="200"/>
      <c r="AI609" s="200"/>
      <c r="AJ609" s="216"/>
      <c r="AK609" s="216"/>
      <c r="AL609" s="216"/>
      <c r="AM609" s="252"/>
      <c r="AN609" s="252"/>
      <c r="AO609" s="252"/>
      <c r="AP609" s="252"/>
      <c r="AQ609" s="265"/>
      <c r="AR609" s="209"/>
    </row>
    <row r="610" spans="1:44" ht="13.5" customHeight="1" x14ac:dyDescent="0.2">
      <c r="A610" s="290"/>
      <c r="B610" s="275"/>
      <c r="C610" s="272"/>
      <c r="D610" s="275"/>
      <c r="E610" s="281"/>
      <c r="F610" s="275"/>
      <c r="G610" s="284"/>
      <c r="H610" s="197"/>
      <c r="I610" s="295"/>
      <c r="J610" s="197"/>
      <c r="K610" s="195"/>
      <c r="L610" s="195"/>
      <c r="M610" s="197"/>
      <c r="N610" s="184"/>
      <c r="O610" s="184"/>
      <c r="P610" s="235"/>
      <c r="Q610" s="195"/>
      <c r="R610" s="257"/>
      <c r="S610" s="30" t="s">
        <v>721</v>
      </c>
      <c r="T610" s="76"/>
      <c r="U610" s="77"/>
      <c r="V610" s="77"/>
      <c r="W610" s="77"/>
      <c r="X610" s="77"/>
      <c r="Y610" s="77"/>
      <c r="Z610" s="31" t="str">
        <f t="shared" si="46"/>
        <v/>
      </c>
      <c r="AA610" s="81">
        <f t="shared" si="44"/>
        <v>0</v>
      </c>
      <c r="AB610" s="81">
        <f t="shared" si="45"/>
        <v>0</v>
      </c>
      <c r="AC610" s="338"/>
      <c r="AD610" s="238"/>
      <c r="AE610" s="238"/>
      <c r="AF610" s="184"/>
      <c r="AG610" s="184"/>
      <c r="AH610" s="200"/>
      <c r="AI610" s="200"/>
      <c r="AJ610" s="216"/>
      <c r="AK610" s="216"/>
      <c r="AL610" s="216"/>
      <c r="AM610" s="252"/>
      <c r="AN610" s="252"/>
      <c r="AO610" s="252"/>
      <c r="AP610" s="252"/>
      <c r="AQ610" s="265"/>
      <c r="AR610" s="209"/>
    </row>
    <row r="611" spans="1:44" ht="13.5" customHeight="1" x14ac:dyDescent="0.2">
      <c r="A611" s="290"/>
      <c r="B611" s="275"/>
      <c r="C611" s="272"/>
      <c r="D611" s="275"/>
      <c r="E611" s="281"/>
      <c r="F611" s="275"/>
      <c r="G611" s="284"/>
      <c r="H611" s="197"/>
      <c r="I611" s="295"/>
      <c r="J611" s="197"/>
      <c r="K611" s="195"/>
      <c r="L611" s="195"/>
      <c r="M611" s="197"/>
      <c r="N611" s="184"/>
      <c r="O611" s="184"/>
      <c r="P611" s="235"/>
      <c r="Q611" s="195"/>
      <c r="R611" s="257"/>
      <c r="S611" s="30" t="s">
        <v>722</v>
      </c>
      <c r="T611" s="76"/>
      <c r="U611" s="77"/>
      <c r="V611" s="77"/>
      <c r="W611" s="77"/>
      <c r="X611" s="77"/>
      <c r="Y611" s="77"/>
      <c r="Z611" s="31" t="str">
        <f t="shared" si="46"/>
        <v/>
      </c>
      <c r="AA611" s="81">
        <f t="shared" si="44"/>
        <v>0</v>
      </c>
      <c r="AB611" s="81">
        <f t="shared" si="45"/>
        <v>0</v>
      </c>
      <c r="AC611" s="338"/>
      <c r="AD611" s="238"/>
      <c r="AE611" s="238"/>
      <c r="AF611" s="184"/>
      <c r="AG611" s="184"/>
      <c r="AH611" s="200"/>
      <c r="AI611" s="200"/>
      <c r="AJ611" s="216"/>
      <c r="AK611" s="216"/>
      <c r="AL611" s="216"/>
      <c r="AM611" s="252"/>
      <c r="AN611" s="252"/>
      <c r="AO611" s="252"/>
      <c r="AP611" s="252"/>
      <c r="AQ611" s="265"/>
      <c r="AR611" s="209"/>
    </row>
    <row r="612" spans="1:44" ht="13.5" customHeight="1" x14ac:dyDescent="0.2">
      <c r="A612" s="290"/>
      <c r="B612" s="275"/>
      <c r="C612" s="272"/>
      <c r="D612" s="275"/>
      <c r="E612" s="281"/>
      <c r="F612" s="275"/>
      <c r="G612" s="284"/>
      <c r="H612" s="197"/>
      <c r="I612" s="295"/>
      <c r="J612" s="197"/>
      <c r="K612" s="195"/>
      <c r="L612" s="195"/>
      <c r="M612" s="197"/>
      <c r="N612" s="184"/>
      <c r="O612" s="184"/>
      <c r="P612" s="235"/>
      <c r="Q612" s="195"/>
      <c r="R612" s="257"/>
      <c r="S612" s="30" t="s">
        <v>723</v>
      </c>
      <c r="T612" s="76"/>
      <c r="U612" s="77"/>
      <c r="V612" s="77"/>
      <c r="W612" s="77"/>
      <c r="X612" s="77"/>
      <c r="Y612" s="77"/>
      <c r="Z612" s="31" t="str">
        <f t="shared" si="46"/>
        <v/>
      </c>
      <c r="AA612" s="81">
        <f t="shared" si="44"/>
        <v>0</v>
      </c>
      <c r="AB612" s="81">
        <f t="shared" si="45"/>
        <v>0</v>
      </c>
      <c r="AC612" s="338"/>
      <c r="AD612" s="238"/>
      <c r="AE612" s="238"/>
      <c r="AF612" s="184"/>
      <c r="AG612" s="184"/>
      <c r="AH612" s="200"/>
      <c r="AI612" s="200"/>
      <c r="AJ612" s="216"/>
      <c r="AK612" s="216"/>
      <c r="AL612" s="216"/>
      <c r="AM612" s="252"/>
      <c r="AN612" s="252"/>
      <c r="AO612" s="252"/>
      <c r="AP612" s="252"/>
      <c r="AQ612" s="265"/>
      <c r="AR612" s="209"/>
    </row>
    <row r="613" spans="1:44" ht="13.5" customHeight="1" x14ac:dyDescent="0.2">
      <c r="A613" s="290"/>
      <c r="B613" s="275"/>
      <c r="C613" s="272"/>
      <c r="D613" s="275"/>
      <c r="E613" s="281"/>
      <c r="F613" s="275"/>
      <c r="G613" s="284"/>
      <c r="H613" s="197"/>
      <c r="I613" s="295">
        <v>24.3</v>
      </c>
      <c r="J613" s="197"/>
      <c r="K613" s="195"/>
      <c r="L613" s="195"/>
      <c r="M613" s="197"/>
      <c r="N613" s="184"/>
      <c r="O613" s="184"/>
      <c r="P613" s="235"/>
      <c r="Q613" s="195"/>
      <c r="R613" s="298">
        <f>IF(Q613="SI",1,IF(Q613="NO",3,0))</f>
        <v>0</v>
      </c>
      <c r="S613" s="30" t="s">
        <v>724</v>
      </c>
      <c r="T613" s="76"/>
      <c r="U613" s="77"/>
      <c r="V613" s="77"/>
      <c r="W613" s="77"/>
      <c r="X613" s="77"/>
      <c r="Y613" s="77"/>
      <c r="Z613" s="31" t="str">
        <f t="shared" si="46"/>
        <v/>
      </c>
      <c r="AA613" s="81">
        <f t="shared" si="44"/>
        <v>0</v>
      </c>
      <c r="AB613" s="81">
        <f t="shared" si="45"/>
        <v>0</v>
      </c>
      <c r="AC613" s="338"/>
      <c r="AD613" s="238"/>
      <c r="AE613" s="238"/>
      <c r="AF613" s="184"/>
      <c r="AG613" s="184"/>
      <c r="AH613" s="200"/>
      <c r="AI613" s="200"/>
      <c r="AJ613" s="216"/>
      <c r="AK613" s="216"/>
      <c r="AL613" s="216"/>
      <c r="AM613" s="252"/>
      <c r="AN613" s="252"/>
      <c r="AO613" s="252"/>
      <c r="AP613" s="252"/>
      <c r="AQ613" s="265"/>
      <c r="AR613" s="208"/>
    </row>
    <row r="614" spans="1:44" ht="13.5" customHeight="1" x14ac:dyDescent="0.2">
      <c r="A614" s="290"/>
      <c r="B614" s="275"/>
      <c r="C614" s="272"/>
      <c r="D614" s="275"/>
      <c r="E614" s="281"/>
      <c r="F614" s="275"/>
      <c r="G614" s="284"/>
      <c r="H614" s="197"/>
      <c r="I614" s="295"/>
      <c r="J614" s="197"/>
      <c r="K614" s="195"/>
      <c r="L614" s="195"/>
      <c r="M614" s="197"/>
      <c r="N614" s="184"/>
      <c r="O614" s="184"/>
      <c r="P614" s="235"/>
      <c r="Q614" s="195"/>
      <c r="R614" s="257"/>
      <c r="S614" s="30" t="s">
        <v>725</v>
      </c>
      <c r="T614" s="76"/>
      <c r="U614" s="77"/>
      <c r="V614" s="77"/>
      <c r="W614" s="77"/>
      <c r="X614" s="77"/>
      <c r="Y614" s="77"/>
      <c r="Z614" s="31" t="str">
        <f t="shared" si="46"/>
        <v/>
      </c>
      <c r="AA614" s="81">
        <f t="shared" si="44"/>
        <v>0</v>
      </c>
      <c r="AB614" s="81">
        <f t="shared" si="45"/>
        <v>0</v>
      </c>
      <c r="AC614" s="338"/>
      <c r="AD614" s="238"/>
      <c r="AE614" s="238"/>
      <c r="AF614" s="184"/>
      <c r="AG614" s="184"/>
      <c r="AH614" s="200"/>
      <c r="AI614" s="200"/>
      <c r="AJ614" s="216"/>
      <c r="AK614" s="216"/>
      <c r="AL614" s="216"/>
      <c r="AM614" s="252"/>
      <c r="AN614" s="252"/>
      <c r="AO614" s="252"/>
      <c r="AP614" s="252"/>
      <c r="AQ614" s="265"/>
      <c r="AR614" s="209"/>
    </row>
    <row r="615" spans="1:44" ht="13.5" customHeight="1" x14ac:dyDescent="0.2">
      <c r="A615" s="290"/>
      <c r="B615" s="275"/>
      <c r="C615" s="272"/>
      <c r="D615" s="275"/>
      <c r="E615" s="281"/>
      <c r="F615" s="275"/>
      <c r="G615" s="284"/>
      <c r="H615" s="197"/>
      <c r="I615" s="295"/>
      <c r="J615" s="197"/>
      <c r="K615" s="195"/>
      <c r="L615" s="195"/>
      <c r="M615" s="197"/>
      <c r="N615" s="184"/>
      <c r="O615" s="184"/>
      <c r="P615" s="235"/>
      <c r="Q615" s="195"/>
      <c r="R615" s="257"/>
      <c r="S615" s="30" t="s">
        <v>726</v>
      </c>
      <c r="T615" s="76"/>
      <c r="U615" s="77"/>
      <c r="V615" s="77"/>
      <c r="W615" s="77"/>
      <c r="X615" s="77"/>
      <c r="Y615" s="77"/>
      <c r="Z615" s="31" t="str">
        <f t="shared" si="46"/>
        <v/>
      </c>
      <c r="AA615" s="81">
        <f t="shared" si="44"/>
        <v>0</v>
      </c>
      <c r="AB615" s="81">
        <f t="shared" si="45"/>
        <v>0</v>
      </c>
      <c r="AC615" s="338"/>
      <c r="AD615" s="238"/>
      <c r="AE615" s="238"/>
      <c r="AF615" s="184"/>
      <c r="AG615" s="184"/>
      <c r="AH615" s="200"/>
      <c r="AI615" s="200"/>
      <c r="AJ615" s="216"/>
      <c r="AK615" s="216"/>
      <c r="AL615" s="216"/>
      <c r="AM615" s="252"/>
      <c r="AN615" s="252"/>
      <c r="AO615" s="252"/>
      <c r="AP615" s="252"/>
      <c r="AQ615" s="265"/>
      <c r="AR615" s="209"/>
    </row>
    <row r="616" spans="1:44" ht="13.5" customHeight="1" x14ac:dyDescent="0.2">
      <c r="A616" s="290"/>
      <c r="B616" s="275"/>
      <c r="C616" s="272"/>
      <c r="D616" s="275"/>
      <c r="E616" s="281"/>
      <c r="F616" s="275"/>
      <c r="G616" s="284"/>
      <c r="H616" s="197"/>
      <c r="I616" s="295"/>
      <c r="J616" s="197"/>
      <c r="K616" s="195"/>
      <c r="L616" s="195"/>
      <c r="M616" s="197"/>
      <c r="N616" s="184"/>
      <c r="O616" s="184"/>
      <c r="P616" s="235"/>
      <c r="Q616" s="195"/>
      <c r="R616" s="257"/>
      <c r="S616" s="30" t="s">
        <v>727</v>
      </c>
      <c r="T616" s="76"/>
      <c r="U616" s="77"/>
      <c r="V616" s="77"/>
      <c r="W616" s="77"/>
      <c r="X616" s="77"/>
      <c r="Y616" s="77"/>
      <c r="Z616" s="31" t="str">
        <f t="shared" si="46"/>
        <v/>
      </c>
      <c r="AA616" s="81">
        <f t="shared" si="44"/>
        <v>0</v>
      </c>
      <c r="AB616" s="81">
        <f t="shared" si="45"/>
        <v>0</v>
      </c>
      <c r="AC616" s="338"/>
      <c r="AD616" s="238"/>
      <c r="AE616" s="238"/>
      <c r="AF616" s="184"/>
      <c r="AG616" s="184"/>
      <c r="AH616" s="200"/>
      <c r="AI616" s="200"/>
      <c r="AJ616" s="216"/>
      <c r="AK616" s="216"/>
      <c r="AL616" s="216"/>
      <c r="AM616" s="252"/>
      <c r="AN616" s="252"/>
      <c r="AO616" s="252"/>
      <c r="AP616" s="252"/>
      <c r="AQ616" s="265"/>
      <c r="AR616" s="209"/>
    </row>
    <row r="617" spans="1:44" ht="13.5" customHeight="1" x14ac:dyDescent="0.2">
      <c r="A617" s="290"/>
      <c r="B617" s="275"/>
      <c r="C617" s="272"/>
      <c r="D617" s="275"/>
      <c r="E617" s="281"/>
      <c r="F617" s="275"/>
      <c r="G617" s="284"/>
      <c r="H617" s="197"/>
      <c r="I617" s="295"/>
      <c r="J617" s="197"/>
      <c r="K617" s="195"/>
      <c r="L617" s="195"/>
      <c r="M617" s="197"/>
      <c r="N617" s="184"/>
      <c r="O617" s="184"/>
      <c r="P617" s="235"/>
      <c r="Q617" s="195"/>
      <c r="R617" s="257"/>
      <c r="S617" s="30" t="s">
        <v>728</v>
      </c>
      <c r="T617" s="76"/>
      <c r="U617" s="77"/>
      <c r="V617" s="77"/>
      <c r="W617" s="77"/>
      <c r="X617" s="77"/>
      <c r="Y617" s="77"/>
      <c r="Z617" s="31" t="str">
        <f t="shared" si="46"/>
        <v/>
      </c>
      <c r="AA617" s="81">
        <f t="shared" si="44"/>
        <v>0</v>
      </c>
      <c r="AB617" s="81">
        <f t="shared" si="45"/>
        <v>0</v>
      </c>
      <c r="AC617" s="338"/>
      <c r="AD617" s="238"/>
      <c r="AE617" s="238"/>
      <c r="AF617" s="184"/>
      <c r="AG617" s="184"/>
      <c r="AH617" s="200"/>
      <c r="AI617" s="200"/>
      <c r="AJ617" s="216"/>
      <c r="AK617" s="216"/>
      <c r="AL617" s="216"/>
      <c r="AM617" s="252"/>
      <c r="AN617" s="252"/>
      <c r="AO617" s="252"/>
      <c r="AP617" s="252"/>
      <c r="AQ617" s="265"/>
      <c r="AR617" s="209"/>
    </row>
    <row r="618" spans="1:44" ht="13.5" customHeight="1" x14ac:dyDescent="0.2">
      <c r="A618" s="290"/>
      <c r="B618" s="275"/>
      <c r="C618" s="272"/>
      <c r="D618" s="275"/>
      <c r="E618" s="281"/>
      <c r="F618" s="275"/>
      <c r="G618" s="284"/>
      <c r="H618" s="197"/>
      <c r="I618" s="295">
        <v>24.4</v>
      </c>
      <c r="J618" s="197"/>
      <c r="K618" s="195"/>
      <c r="L618" s="195"/>
      <c r="M618" s="197"/>
      <c r="N618" s="184"/>
      <c r="O618" s="184"/>
      <c r="P618" s="235"/>
      <c r="Q618" s="195"/>
      <c r="R618" s="298">
        <f>IF(Q618="SI",1,IF(Q618="NO",3,0))</f>
        <v>0</v>
      </c>
      <c r="S618" s="30" t="s">
        <v>729</v>
      </c>
      <c r="T618" s="76"/>
      <c r="U618" s="77"/>
      <c r="V618" s="77"/>
      <c r="W618" s="77"/>
      <c r="X618" s="77"/>
      <c r="Y618" s="77"/>
      <c r="Z618" s="31" t="str">
        <f t="shared" si="46"/>
        <v/>
      </c>
      <c r="AA618" s="81">
        <f t="shared" si="44"/>
        <v>0</v>
      </c>
      <c r="AB618" s="81">
        <f t="shared" si="45"/>
        <v>0</v>
      </c>
      <c r="AC618" s="338"/>
      <c r="AD618" s="238"/>
      <c r="AE618" s="238"/>
      <c r="AF618" s="184"/>
      <c r="AG618" s="184"/>
      <c r="AH618" s="200"/>
      <c r="AI618" s="200"/>
      <c r="AJ618" s="216"/>
      <c r="AK618" s="216"/>
      <c r="AL618" s="216"/>
      <c r="AM618" s="252"/>
      <c r="AN618" s="252"/>
      <c r="AO618" s="252"/>
      <c r="AP618" s="252"/>
      <c r="AQ618" s="265"/>
      <c r="AR618" s="208"/>
    </row>
    <row r="619" spans="1:44" ht="13.5" customHeight="1" x14ac:dyDescent="0.2">
      <c r="A619" s="290"/>
      <c r="B619" s="275"/>
      <c r="C619" s="272"/>
      <c r="D619" s="275"/>
      <c r="E619" s="281"/>
      <c r="F619" s="275"/>
      <c r="G619" s="284"/>
      <c r="H619" s="197"/>
      <c r="I619" s="295"/>
      <c r="J619" s="197"/>
      <c r="K619" s="195"/>
      <c r="L619" s="195"/>
      <c r="M619" s="197"/>
      <c r="N619" s="184"/>
      <c r="O619" s="184"/>
      <c r="P619" s="235"/>
      <c r="Q619" s="195"/>
      <c r="R619" s="257"/>
      <c r="S619" s="30" t="s">
        <v>730</v>
      </c>
      <c r="T619" s="76"/>
      <c r="U619" s="77"/>
      <c r="V619" s="77"/>
      <c r="W619" s="77"/>
      <c r="X619" s="77"/>
      <c r="Y619" s="77"/>
      <c r="Z619" s="31" t="str">
        <f t="shared" si="46"/>
        <v/>
      </c>
      <c r="AA619" s="81">
        <f t="shared" si="44"/>
        <v>0</v>
      </c>
      <c r="AB619" s="81">
        <f t="shared" si="45"/>
        <v>0</v>
      </c>
      <c r="AC619" s="338"/>
      <c r="AD619" s="238"/>
      <c r="AE619" s="238"/>
      <c r="AF619" s="184"/>
      <c r="AG619" s="184"/>
      <c r="AH619" s="200"/>
      <c r="AI619" s="200"/>
      <c r="AJ619" s="216"/>
      <c r="AK619" s="216"/>
      <c r="AL619" s="216"/>
      <c r="AM619" s="252"/>
      <c r="AN619" s="252"/>
      <c r="AO619" s="252"/>
      <c r="AP619" s="252"/>
      <c r="AQ619" s="265"/>
      <c r="AR619" s="209"/>
    </row>
    <row r="620" spans="1:44" ht="13.5" customHeight="1" x14ac:dyDescent="0.2">
      <c r="A620" s="290"/>
      <c r="B620" s="275"/>
      <c r="C620" s="272"/>
      <c r="D620" s="275"/>
      <c r="E620" s="281"/>
      <c r="F620" s="275"/>
      <c r="G620" s="284"/>
      <c r="H620" s="197"/>
      <c r="I620" s="295"/>
      <c r="J620" s="197"/>
      <c r="K620" s="195"/>
      <c r="L620" s="195"/>
      <c r="M620" s="197"/>
      <c r="N620" s="184"/>
      <c r="O620" s="184"/>
      <c r="P620" s="235"/>
      <c r="Q620" s="195"/>
      <c r="R620" s="257"/>
      <c r="S620" s="30" t="s">
        <v>731</v>
      </c>
      <c r="T620" s="76"/>
      <c r="U620" s="77"/>
      <c r="V620" s="77"/>
      <c r="W620" s="77"/>
      <c r="X620" s="77"/>
      <c r="Y620" s="77"/>
      <c r="Z620" s="31" t="str">
        <f t="shared" si="46"/>
        <v/>
      </c>
      <c r="AA620" s="81">
        <f t="shared" si="44"/>
        <v>0</v>
      </c>
      <c r="AB620" s="81">
        <f t="shared" si="45"/>
        <v>0</v>
      </c>
      <c r="AC620" s="338"/>
      <c r="AD620" s="238"/>
      <c r="AE620" s="238"/>
      <c r="AF620" s="184"/>
      <c r="AG620" s="184"/>
      <c r="AH620" s="200"/>
      <c r="AI620" s="200"/>
      <c r="AJ620" s="216"/>
      <c r="AK620" s="216"/>
      <c r="AL620" s="216"/>
      <c r="AM620" s="252"/>
      <c r="AN620" s="252"/>
      <c r="AO620" s="252"/>
      <c r="AP620" s="252"/>
      <c r="AQ620" s="265"/>
      <c r="AR620" s="209"/>
    </row>
    <row r="621" spans="1:44" ht="13.5" customHeight="1" x14ac:dyDescent="0.2">
      <c r="A621" s="290"/>
      <c r="B621" s="275"/>
      <c r="C621" s="272"/>
      <c r="D621" s="275"/>
      <c r="E621" s="281"/>
      <c r="F621" s="275"/>
      <c r="G621" s="284"/>
      <c r="H621" s="197"/>
      <c r="I621" s="295"/>
      <c r="J621" s="197"/>
      <c r="K621" s="195"/>
      <c r="L621" s="195"/>
      <c r="M621" s="197"/>
      <c r="N621" s="184"/>
      <c r="O621" s="184"/>
      <c r="P621" s="235"/>
      <c r="Q621" s="195"/>
      <c r="R621" s="257"/>
      <c r="S621" s="30" t="s">
        <v>732</v>
      </c>
      <c r="T621" s="76"/>
      <c r="U621" s="77"/>
      <c r="V621" s="77"/>
      <c r="W621" s="77"/>
      <c r="X621" s="77"/>
      <c r="Y621" s="77"/>
      <c r="Z621" s="31" t="str">
        <f t="shared" si="46"/>
        <v/>
      </c>
      <c r="AA621" s="81">
        <f t="shared" si="44"/>
        <v>0</v>
      </c>
      <c r="AB621" s="81">
        <f t="shared" si="45"/>
        <v>0</v>
      </c>
      <c r="AC621" s="338"/>
      <c r="AD621" s="238"/>
      <c r="AE621" s="238"/>
      <c r="AF621" s="184"/>
      <c r="AG621" s="184"/>
      <c r="AH621" s="200"/>
      <c r="AI621" s="200"/>
      <c r="AJ621" s="216"/>
      <c r="AK621" s="216"/>
      <c r="AL621" s="216"/>
      <c r="AM621" s="252"/>
      <c r="AN621" s="252"/>
      <c r="AO621" s="252"/>
      <c r="AP621" s="252"/>
      <c r="AQ621" s="265"/>
      <c r="AR621" s="209"/>
    </row>
    <row r="622" spans="1:44" ht="13.5" customHeight="1" x14ac:dyDescent="0.2">
      <c r="A622" s="290"/>
      <c r="B622" s="275"/>
      <c r="C622" s="272"/>
      <c r="D622" s="275"/>
      <c r="E622" s="281"/>
      <c r="F622" s="275"/>
      <c r="G622" s="284"/>
      <c r="H622" s="197"/>
      <c r="I622" s="295"/>
      <c r="J622" s="197"/>
      <c r="K622" s="195"/>
      <c r="L622" s="195"/>
      <c r="M622" s="197"/>
      <c r="N622" s="184"/>
      <c r="O622" s="184"/>
      <c r="P622" s="235"/>
      <c r="Q622" s="195"/>
      <c r="R622" s="257"/>
      <c r="S622" s="30" t="s">
        <v>733</v>
      </c>
      <c r="T622" s="76"/>
      <c r="U622" s="77"/>
      <c r="V622" s="77"/>
      <c r="W622" s="77"/>
      <c r="X622" s="77"/>
      <c r="Y622" s="77"/>
      <c r="Z622" s="31" t="str">
        <f t="shared" si="46"/>
        <v/>
      </c>
      <c r="AA622" s="81">
        <f t="shared" si="44"/>
        <v>0</v>
      </c>
      <c r="AB622" s="81">
        <f t="shared" si="45"/>
        <v>0</v>
      </c>
      <c r="AC622" s="338"/>
      <c r="AD622" s="238"/>
      <c r="AE622" s="238"/>
      <c r="AF622" s="184"/>
      <c r="AG622" s="184"/>
      <c r="AH622" s="200"/>
      <c r="AI622" s="200"/>
      <c r="AJ622" s="216"/>
      <c r="AK622" s="216"/>
      <c r="AL622" s="216"/>
      <c r="AM622" s="252"/>
      <c r="AN622" s="252"/>
      <c r="AO622" s="252"/>
      <c r="AP622" s="252"/>
      <c r="AQ622" s="265"/>
      <c r="AR622" s="209"/>
    </row>
    <row r="623" spans="1:44" ht="13.5" customHeight="1" x14ac:dyDescent="0.2">
      <c r="A623" s="290"/>
      <c r="B623" s="275"/>
      <c r="C623" s="272"/>
      <c r="D623" s="275"/>
      <c r="E623" s="281"/>
      <c r="F623" s="275"/>
      <c r="G623" s="284"/>
      <c r="H623" s="197"/>
      <c r="I623" s="295">
        <v>24.5</v>
      </c>
      <c r="J623" s="197"/>
      <c r="K623" s="195"/>
      <c r="L623" s="195"/>
      <c r="M623" s="197"/>
      <c r="N623" s="184"/>
      <c r="O623" s="184"/>
      <c r="P623" s="235"/>
      <c r="Q623" s="195"/>
      <c r="R623" s="298">
        <f>IF(Q623="SI",1,IF(Q623="NO",3,0))</f>
        <v>0</v>
      </c>
      <c r="S623" s="30" t="s">
        <v>734</v>
      </c>
      <c r="T623" s="76"/>
      <c r="U623" s="77"/>
      <c r="V623" s="77"/>
      <c r="W623" s="77"/>
      <c r="X623" s="77"/>
      <c r="Y623" s="77"/>
      <c r="Z623" s="31" t="str">
        <f t="shared" si="46"/>
        <v/>
      </c>
      <c r="AA623" s="81">
        <f t="shared" si="44"/>
        <v>0</v>
      </c>
      <c r="AB623" s="81">
        <f t="shared" si="45"/>
        <v>0</v>
      </c>
      <c r="AC623" s="338"/>
      <c r="AD623" s="238"/>
      <c r="AE623" s="238"/>
      <c r="AF623" s="184"/>
      <c r="AG623" s="184"/>
      <c r="AH623" s="200"/>
      <c r="AI623" s="200"/>
      <c r="AJ623" s="216"/>
      <c r="AK623" s="216"/>
      <c r="AL623" s="216"/>
      <c r="AM623" s="252"/>
      <c r="AN623" s="252"/>
      <c r="AO623" s="252"/>
      <c r="AP623" s="252"/>
      <c r="AQ623" s="265"/>
      <c r="AR623" s="208"/>
    </row>
    <row r="624" spans="1:44" ht="13.5" customHeight="1" x14ac:dyDescent="0.2">
      <c r="A624" s="290"/>
      <c r="B624" s="275"/>
      <c r="C624" s="272"/>
      <c r="D624" s="275"/>
      <c r="E624" s="281"/>
      <c r="F624" s="275"/>
      <c r="G624" s="284"/>
      <c r="H624" s="197"/>
      <c r="I624" s="295"/>
      <c r="J624" s="197"/>
      <c r="K624" s="195"/>
      <c r="L624" s="195"/>
      <c r="M624" s="197"/>
      <c r="N624" s="184"/>
      <c r="O624" s="184"/>
      <c r="P624" s="235"/>
      <c r="Q624" s="195"/>
      <c r="R624" s="257"/>
      <c r="S624" s="30" t="s">
        <v>735</v>
      </c>
      <c r="T624" s="76"/>
      <c r="U624" s="77"/>
      <c r="V624" s="77"/>
      <c r="W624" s="77"/>
      <c r="X624" s="77"/>
      <c r="Y624" s="77"/>
      <c r="Z624" s="31" t="str">
        <f t="shared" si="46"/>
        <v/>
      </c>
      <c r="AA624" s="81">
        <f t="shared" si="44"/>
        <v>0</v>
      </c>
      <c r="AB624" s="81">
        <f t="shared" si="45"/>
        <v>0</v>
      </c>
      <c r="AC624" s="338"/>
      <c r="AD624" s="238"/>
      <c r="AE624" s="238"/>
      <c r="AF624" s="184"/>
      <c r="AG624" s="184"/>
      <c r="AH624" s="200"/>
      <c r="AI624" s="200"/>
      <c r="AJ624" s="216"/>
      <c r="AK624" s="216"/>
      <c r="AL624" s="216"/>
      <c r="AM624" s="252"/>
      <c r="AN624" s="252"/>
      <c r="AO624" s="252"/>
      <c r="AP624" s="252"/>
      <c r="AQ624" s="265"/>
      <c r="AR624" s="209"/>
    </row>
    <row r="625" spans="1:44" ht="13.5" customHeight="1" x14ac:dyDescent="0.2">
      <c r="A625" s="290"/>
      <c r="B625" s="275"/>
      <c r="C625" s="272"/>
      <c r="D625" s="275"/>
      <c r="E625" s="281"/>
      <c r="F625" s="275"/>
      <c r="G625" s="284"/>
      <c r="H625" s="197"/>
      <c r="I625" s="295"/>
      <c r="J625" s="197"/>
      <c r="K625" s="195"/>
      <c r="L625" s="195"/>
      <c r="M625" s="197"/>
      <c r="N625" s="184"/>
      <c r="O625" s="184"/>
      <c r="P625" s="235"/>
      <c r="Q625" s="195"/>
      <c r="R625" s="257"/>
      <c r="S625" s="30" t="s">
        <v>736</v>
      </c>
      <c r="T625" s="76"/>
      <c r="U625" s="77"/>
      <c r="V625" s="77"/>
      <c r="W625" s="77"/>
      <c r="X625" s="77"/>
      <c r="Y625" s="77"/>
      <c r="Z625" s="31" t="str">
        <f t="shared" si="46"/>
        <v/>
      </c>
      <c r="AA625" s="81">
        <f t="shared" si="44"/>
        <v>0</v>
      </c>
      <c r="AB625" s="81">
        <f t="shared" si="45"/>
        <v>0</v>
      </c>
      <c r="AC625" s="338"/>
      <c r="AD625" s="238"/>
      <c r="AE625" s="238"/>
      <c r="AF625" s="184"/>
      <c r="AG625" s="184"/>
      <c r="AH625" s="200"/>
      <c r="AI625" s="200"/>
      <c r="AJ625" s="216"/>
      <c r="AK625" s="216"/>
      <c r="AL625" s="216"/>
      <c r="AM625" s="252"/>
      <c r="AN625" s="252"/>
      <c r="AO625" s="252"/>
      <c r="AP625" s="252"/>
      <c r="AQ625" s="265"/>
      <c r="AR625" s="209"/>
    </row>
    <row r="626" spans="1:44" ht="13.5" customHeight="1" x14ac:dyDescent="0.2">
      <c r="A626" s="290"/>
      <c r="B626" s="275"/>
      <c r="C626" s="272"/>
      <c r="D626" s="275"/>
      <c r="E626" s="281"/>
      <c r="F626" s="275"/>
      <c r="G626" s="284"/>
      <c r="H626" s="197"/>
      <c r="I626" s="295"/>
      <c r="J626" s="197"/>
      <c r="K626" s="195"/>
      <c r="L626" s="195"/>
      <c r="M626" s="197"/>
      <c r="N626" s="184"/>
      <c r="O626" s="184"/>
      <c r="P626" s="235"/>
      <c r="Q626" s="195"/>
      <c r="R626" s="257"/>
      <c r="S626" s="30" t="s">
        <v>737</v>
      </c>
      <c r="T626" s="76"/>
      <c r="U626" s="77"/>
      <c r="V626" s="77"/>
      <c r="W626" s="77"/>
      <c r="X626" s="77"/>
      <c r="Y626" s="77"/>
      <c r="Z626" s="31" t="str">
        <f t="shared" si="46"/>
        <v/>
      </c>
      <c r="AA626" s="81">
        <f t="shared" si="44"/>
        <v>0</v>
      </c>
      <c r="AB626" s="81">
        <f t="shared" si="45"/>
        <v>0</v>
      </c>
      <c r="AC626" s="338"/>
      <c r="AD626" s="238"/>
      <c r="AE626" s="238"/>
      <c r="AF626" s="184"/>
      <c r="AG626" s="184"/>
      <c r="AH626" s="200"/>
      <c r="AI626" s="200"/>
      <c r="AJ626" s="216"/>
      <c r="AK626" s="216"/>
      <c r="AL626" s="216"/>
      <c r="AM626" s="252"/>
      <c r="AN626" s="252"/>
      <c r="AO626" s="252"/>
      <c r="AP626" s="252"/>
      <c r="AQ626" s="265"/>
      <c r="AR626" s="209"/>
    </row>
    <row r="627" spans="1:44" ht="13.5" customHeight="1" x14ac:dyDescent="0.2">
      <c r="A627" s="291"/>
      <c r="B627" s="276"/>
      <c r="C627" s="273"/>
      <c r="D627" s="276"/>
      <c r="E627" s="282"/>
      <c r="F627" s="276"/>
      <c r="G627" s="285"/>
      <c r="H627" s="198"/>
      <c r="I627" s="296"/>
      <c r="J627" s="198"/>
      <c r="K627" s="233"/>
      <c r="L627" s="233"/>
      <c r="M627" s="198"/>
      <c r="N627" s="185"/>
      <c r="O627" s="185"/>
      <c r="P627" s="236"/>
      <c r="Q627" s="233"/>
      <c r="R627" s="299"/>
      <c r="S627" s="32" t="s">
        <v>738</v>
      </c>
      <c r="T627" s="78"/>
      <c r="U627" s="79"/>
      <c r="V627" s="79"/>
      <c r="W627" s="79"/>
      <c r="X627" s="79"/>
      <c r="Y627" s="79"/>
      <c r="Z627" s="33" t="str">
        <f t="shared" si="46"/>
        <v/>
      </c>
      <c r="AA627" s="82">
        <f t="shared" si="44"/>
        <v>0</v>
      </c>
      <c r="AB627" s="82">
        <f t="shared" si="45"/>
        <v>0</v>
      </c>
      <c r="AC627" s="339"/>
      <c r="AD627" s="239"/>
      <c r="AE627" s="239"/>
      <c r="AF627" s="185"/>
      <c r="AG627" s="185"/>
      <c r="AH627" s="201"/>
      <c r="AI627" s="201"/>
      <c r="AJ627" s="217"/>
      <c r="AK627" s="217"/>
      <c r="AL627" s="217"/>
      <c r="AM627" s="253"/>
      <c r="AN627" s="253"/>
      <c r="AO627" s="253"/>
      <c r="AP627" s="253"/>
      <c r="AQ627" s="266"/>
      <c r="AR627" s="210"/>
    </row>
    <row r="628" spans="1:44" ht="25.5" x14ac:dyDescent="0.2">
      <c r="A628" s="277" t="str">
        <f>IF(E628&lt;&gt;"",'Información General'!$D$15&amp;"_"&amp;+$A$1+25,"")</f>
        <v/>
      </c>
      <c r="B628" s="286"/>
      <c r="C628" s="304"/>
      <c r="D628" s="286"/>
      <c r="E628" s="301"/>
      <c r="F628" s="286"/>
      <c r="G628" s="224"/>
      <c r="H628" s="242"/>
      <c r="I628" s="245">
        <v>25.1</v>
      </c>
      <c r="J628" s="227"/>
      <c r="K628" s="232"/>
      <c r="L628" s="232"/>
      <c r="M628" s="227"/>
      <c r="N628" s="189"/>
      <c r="O628" s="189"/>
      <c r="P628" s="192" t="str">
        <f>IF(AND(N628&lt;&gt;"",O628&lt;&gt;""),IF(AND(N628&gt;5,O628&gt;5),"I",IF(AND(N628&lt;=5,O628&gt;5),"II",IF(AND(N628&gt;5,O628&lt;=5),"IV",IF(AND(N628&lt;=5,O628&lt;=5),"III")))),"")</f>
        <v/>
      </c>
      <c r="Q628" s="232"/>
      <c r="R628" s="310">
        <f>IF(Q628="SI",1,IF(Q628="NO",3,0))</f>
        <v>0</v>
      </c>
      <c r="S628" s="28" t="s">
        <v>739</v>
      </c>
      <c r="T628" s="73" t="s">
        <v>634</v>
      </c>
      <c r="U628" s="74" t="s">
        <v>8</v>
      </c>
      <c r="V628" s="74" t="s">
        <v>11</v>
      </c>
      <c r="W628" s="74" t="s">
        <v>49</v>
      </c>
      <c r="X628" s="74" t="s">
        <v>11</v>
      </c>
      <c r="Y628" s="74" t="s">
        <v>11</v>
      </c>
      <c r="Z628" s="29" t="str">
        <f t="shared" si="46"/>
        <v>Deficiente</v>
      </c>
      <c r="AA628" s="80">
        <f t="shared" ref="AA628:AA659" si="47">IF(Z628="Suficiente",1,0)</f>
        <v>0</v>
      </c>
      <c r="AB628" s="80">
        <f>IF(Z628="Deficiente",1,0)</f>
        <v>1</v>
      </c>
      <c r="AC628" s="307" t="str">
        <f>IF(SUM(R628:R652)&gt;=1,IF((SUM(R628:R652)/COUNTA(Q628:Q652))=1,IF(SUM(AA628:AA652)&gt;=1,IF(SUM(AA628:AA652)/(SUM(AA628:AA652)+SUM(AB628:AB652))=100%,"SI","NO"),"NO"),"NO"),"")</f>
        <v/>
      </c>
      <c r="AD628" s="241" t="str">
        <f>IF($N628=1,"b","")</f>
        <v/>
      </c>
      <c r="AE628" s="241" t="str">
        <f>IF($O628=1,"b","")</f>
        <v/>
      </c>
      <c r="AF628" s="189"/>
      <c r="AG628" s="189"/>
      <c r="AH628" s="202">
        <f>IF(OR($AD628="b",$AE628="b"),2,0)</f>
        <v>0</v>
      </c>
      <c r="AI628" s="202">
        <f>IF(AND($N628=1,$AF628=1,$O628=1,$AG628=1),1,0)</f>
        <v>0</v>
      </c>
      <c r="AJ628" s="186">
        <f>IF(AF628&lt;&gt;"",IF(AI628=1,1,IF(OR($AF628&gt;$N628,AND($AC628="SI",$AF628=$N628),AND($AC628="NO",$AF628&lt;&gt;$N628)),0,1)),0)</f>
        <v>0</v>
      </c>
      <c r="AK628" s="186">
        <f>IF(AG628&lt;&gt;"",IF(AI628=1,1,IF(OR(AG628&gt;O628,AND(AC628="SI",AG628=O628),AND(AC628="NO",AG628&lt;&gt;O628)),0,1)),0)</f>
        <v>0</v>
      </c>
      <c r="AL628" s="186">
        <f>IF(AC628&lt;&gt;"",(+AI628+AJ628+AK628),0)</f>
        <v>0</v>
      </c>
      <c r="AM628" s="251" t="str">
        <f>IF($AL628&gt;=2,IF(AND($AF628="",$AG628=""),"",IF(AND($AF628&gt;5,$AG628&gt;5),"I","")),"")</f>
        <v/>
      </c>
      <c r="AN628" s="251" t="str">
        <f>IF($AL628&gt;=2,IF(AND($AF628="",$AG628=""),"",IF(AND($AF628&lt;6,$AG628&gt;5),"II","")),"")</f>
        <v/>
      </c>
      <c r="AO628" s="251" t="str">
        <f>IF($AL628&gt;=2,IF(AND($AF628="",$AG628=""),"",IF(AND($AF628&lt;6,$AG628&lt;6),"III","")),"")</f>
        <v/>
      </c>
      <c r="AP628" s="251" t="str">
        <f>IF($AL628&gt;=2,IF(AND($AF628="",$AG628=""),"",IF(AND($AF628&gt;5,$AG628&lt;6),"IV","")),"")</f>
        <v/>
      </c>
      <c r="AQ628" s="261"/>
      <c r="AR628" s="254"/>
    </row>
    <row r="629" spans="1:44" ht="13.5" customHeight="1" x14ac:dyDescent="0.2">
      <c r="A629" s="278"/>
      <c r="B629" s="287"/>
      <c r="C629" s="305"/>
      <c r="D629" s="287"/>
      <c r="E629" s="302"/>
      <c r="F629" s="287"/>
      <c r="G629" s="225"/>
      <c r="H629" s="197"/>
      <c r="I629" s="243"/>
      <c r="J629" s="182"/>
      <c r="K629" s="180"/>
      <c r="L629" s="180"/>
      <c r="M629" s="182"/>
      <c r="N629" s="190"/>
      <c r="O629" s="190"/>
      <c r="P629" s="193"/>
      <c r="Q629" s="180"/>
      <c r="R629" s="257"/>
      <c r="S629" s="30" t="s">
        <v>740</v>
      </c>
      <c r="T629" s="76"/>
      <c r="U629" s="77"/>
      <c r="V629" s="77"/>
      <c r="W629" s="77"/>
      <c r="X629" s="77"/>
      <c r="Y629" s="77"/>
      <c r="Z629" s="31" t="str">
        <f t="shared" si="46"/>
        <v/>
      </c>
      <c r="AA629" s="81">
        <f t="shared" si="47"/>
        <v>0</v>
      </c>
      <c r="AB629" s="81">
        <f t="shared" ref="AB629:AB652" si="48">IF(Z629="Deficiente",1,0)</f>
        <v>0</v>
      </c>
      <c r="AC629" s="308"/>
      <c r="AD629" s="238"/>
      <c r="AE629" s="238"/>
      <c r="AF629" s="190"/>
      <c r="AG629" s="190"/>
      <c r="AH629" s="200"/>
      <c r="AI629" s="200"/>
      <c r="AJ629" s="187"/>
      <c r="AK629" s="187"/>
      <c r="AL629" s="187"/>
      <c r="AM629" s="252"/>
      <c r="AN629" s="252"/>
      <c r="AO629" s="252"/>
      <c r="AP629" s="252"/>
      <c r="AQ629" s="262"/>
      <c r="AR629" s="209"/>
    </row>
    <row r="630" spans="1:44" ht="13.5" customHeight="1" x14ac:dyDescent="0.2">
      <c r="A630" s="278"/>
      <c r="B630" s="287"/>
      <c r="C630" s="305"/>
      <c r="D630" s="287"/>
      <c r="E630" s="302"/>
      <c r="F630" s="287"/>
      <c r="G630" s="225"/>
      <c r="H630" s="197"/>
      <c r="I630" s="243"/>
      <c r="J630" s="182"/>
      <c r="K630" s="180"/>
      <c r="L630" s="180"/>
      <c r="M630" s="182"/>
      <c r="N630" s="190"/>
      <c r="O630" s="190"/>
      <c r="P630" s="193"/>
      <c r="Q630" s="180"/>
      <c r="R630" s="257"/>
      <c r="S630" s="30" t="s">
        <v>741</v>
      </c>
      <c r="T630" s="76"/>
      <c r="U630" s="77"/>
      <c r="V630" s="77"/>
      <c r="W630" s="77"/>
      <c r="X630" s="77"/>
      <c r="Y630" s="77"/>
      <c r="Z630" s="31" t="str">
        <f t="shared" si="46"/>
        <v/>
      </c>
      <c r="AA630" s="81">
        <f t="shared" si="47"/>
        <v>0</v>
      </c>
      <c r="AB630" s="81">
        <f t="shared" si="48"/>
        <v>0</v>
      </c>
      <c r="AC630" s="308"/>
      <c r="AD630" s="238"/>
      <c r="AE630" s="238"/>
      <c r="AF630" s="190"/>
      <c r="AG630" s="190"/>
      <c r="AH630" s="200"/>
      <c r="AI630" s="200"/>
      <c r="AJ630" s="187"/>
      <c r="AK630" s="187"/>
      <c r="AL630" s="187"/>
      <c r="AM630" s="252"/>
      <c r="AN630" s="252"/>
      <c r="AO630" s="252"/>
      <c r="AP630" s="252"/>
      <c r="AQ630" s="262"/>
      <c r="AR630" s="209"/>
    </row>
    <row r="631" spans="1:44" ht="13.5" customHeight="1" x14ac:dyDescent="0.2">
      <c r="A631" s="278"/>
      <c r="B631" s="287"/>
      <c r="C631" s="305"/>
      <c r="D631" s="287"/>
      <c r="E631" s="302"/>
      <c r="F631" s="287"/>
      <c r="G631" s="225"/>
      <c r="H631" s="197"/>
      <c r="I631" s="243"/>
      <c r="J631" s="182"/>
      <c r="K631" s="180"/>
      <c r="L631" s="180"/>
      <c r="M631" s="182"/>
      <c r="N631" s="190"/>
      <c r="O631" s="190"/>
      <c r="P631" s="193"/>
      <c r="Q631" s="180"/>
      <c r="R631" s="257"/>
      <c r="S631" s="30" t="s">
        <v>742</v>
      </c>
      <c r="T631" s="76"/>
      <c r="U631" s="77"/>
      <c r="V631" s="77"/>
      <c r="W631" s="77"/>
      <c r="X631" s="77"/>
      <c r="Y631" s="77"/>
      <c r="Z631" s="31" t="str">
        <f t="shared" si="46"/>
        <v/>
      </c>
      <c r="AA631" s="81">
        <f t="shared" si="47"/>
        <v>0</v>
      </c>
      <c r="AB631" s="81">
        <f t="shared" si="48"/>
        <v>0</v>
      </c>
      <c r="AC631" s="308"/>
      <c r="AD631" s="238"/>
      <c r="AE631" s="238"/>
      <c r="AF631" s="190"/>
      <c r="AG631" s="190"/>
      <c r="AH631" s="200"/>
      <c r="AI631" s="200"/>
      <c r="AJ631" s="187"/>
      <c r="AK631" s="187"/>
      <c r="AL631" s="187"/>
      <c r="AM631" s="252"/>
      <c r="AN631" s="252"/>
      <c r="AO631" s="252"/>
      <c r="AP631" s="252"/>
      <c r="AQ631" s="262"/>
      <c r="AR631" s="209"/>
    </row>
    <row r="632" spans="1:44" ht="13.5" customHeight="1" x14ac:dyDescent="0.2">
      <c r="A632" s="278"/>
      <c r="B632" s="287"/>
      <c r="C632" s="305"/>
      <c r="D632" s="287"/>
      <c r="E632" s="302"/>
      <c r="F632" s="287"/>
      <c r="G632" s="225"/>
      <c r="H632" s="197"/>
      <c r="I632" s="243"/>
      <c r="J632" s="182"/>
      <c r="K632" s="180"/>
      <c r="L632" s="180"/>
      <c r="M632" s="182"/>
      <c r="N632" s="190"/>
      <c r="O632" s="190"/>
      <c r="P632" s="193"/>
      <c r="Q632" s="180"/>
      <c r="R632" s="257"/>
      <c r="S632" s="30" t="s">
        <v>743</v>
      </c>
      <c r="T632" s="76"/>
      <c r="U632" s="77"/>
      <c r="V632" s="77"/>
      <c r="W632" s="77"/>
      <c r="X632" s="77"/>
      <c r="Y632" s="77"/>
      <c r="Z632" s="31" t="str">
        <f t="shared" si="46"/>
        <v/>
      </c>
      <c r="AA632" s="81">
        <f t="shared" si="47"/>
        <v>0</v>
      </c>
      <c r="AB632" s="81">
        <f t="shared" si="48"/>
        <v>0</v>
      </c>
      <c r="AC632" s="308"/>
      <c r="AD632" s="238"/>
      <c r="AE632" s="238"/>
      <c r="AF632" s="190"/>
      <c r="AG632" s="190"/>
      <c r="AH632" s="200"/>
      <c r="AI632" s="200"/>
      <c r="AJ632" s="187"/>
      <c r="AK632" s="187"/>
      <c r="AL632" s="187"/>
      <c r="AM632" s="252"/>
      <c r="AN632" s="252"/>
      <c r="AO632" s="252"/>
      <c r="AP632" s="252"/>
      <c r="AQ632" s="262"/>
      <c r="AR632" s="209"/>
    </row>
    <row r="633" spans="1:44" ht="13.5" customHeight="1" x14ac:dyDescent="0.2">
      <c r="A633" s="278"/>
      <c r="B633" s="287"/>
      <c r="C633" s="305"/>
      <c r="D633" s="287"/>
      <c r="E633" s="302"/>
      <c r="F633" s="287"/>
      <c r="G633" s="225"/>
      <c r="H633" s="197"/>
      <c r="I633" s="243">
        <v>25.2</v>
      </c>
      <c r="J633" s="182"/>
      <c r="K633" s="180"/>
      <c r="L633" s="180"/>
      <c r="M633" s="182"/>
      <c r="N633" s="190"/>
      <c r="O633" s="190"/>
      <c r="P633" s="193"/>
      <c r="Q633" s="180"/>
      <c r="R633" s="256">
        <f>IF(Q633="SI",1,IF(Q633="NO",3,0))</f>
        <v>0</v>
      </c>
      <c r="S633" s="30" t="s">
        <v>744</v>
      </c>
      <c r="T633" s="76"/>
      <c r="U633" s="77"/>
      <c r="V633" s="77"/>
      <c r="W633" s="77"/>
      <c r="X633" s="77"/>
      <c r="Y633" s="77"/>
      <c r="Z633" s="31" t="str">
        <f t="shared" si="46"/>
        <v/>
      </c>
      <c r="AA633" s="81">
        <f t="shared" si="47"/>
        <v>0</v>
      </c>
      <c r="AB633" s="81">
        <f t="shared" si="48"/>
        <v>0</v>
      </c>
      <c r="AC633" s="308"/>
      <c r="AD633" s="238"/>
      <c r="AE633" s="238"/>
      <c r="AF633" s="190"/>
      <c r="AG633" s="190"/>
      <c r="AH633" s="200"/>
      <c r="AI633" s="200"/>
      <c r="AJ633" s="187"/>
      <c r="AK633" s="187"/>
      <c r="AL633" s="187"/>
      <c r="AM633" s="252"/>
      <c r="AN633" s="252"/>
      <c r="AO633" s="252"/>
      <c r="AP633" s="252"/>
      <c r="AQ633" s="262"/>
      <c r="AR633" s="255"/>
    </row>
    <row r="634" spans="1:44" ht="13.5" customHeight="1" x14ac:dyDescent="0.2">
      <c r="A634" s="278"/>
      <c r="B634" s="287"/>
      <c r="C634" s="305"/>
      <c r="D634" s="287"/>
      <c r="E634" s="302"/>
      <c r="F634" s="287"/>
      <c r="G634" s="225"/>
      <c r="H634" s="197"/>
      <c r="I634" s="243"/>
      <c r="J634" s="182"/>
      <c r="K634" s="180"/>
      <c r="L634" s="180"/>
      <c r="M634" s="182"/>
      <c r="N634" s="190"/>
      <c r="O634" s="190"/>
      <c r="P634" s="193"/>
      <c r="Q634" s="180"/>
      <c r="R634" s="257"/>
      <c r="S634" s="30" t="s">
        <v>745</v>
      </c>
      <c r="T634" s="76"/>
      <c r="U634" s="77"/>
      <c r="V634" s="77"/>
      <c r="W634" s="77"/>
      <c r="X634" s="77"/>
      <c r="Y634" s="77"/>
      <c r="Z634" s="31" t="str">
        <f t="shared" si="46"/>
        <v/>
      </c>
      <c r="AA634" s="81">
        <f t="shared" si="47"/>
        <v>0</v>
      </c>
      <c r="AB634" s="81">
        <f t="shared" si="48"/>
        <v>0</v>
      </c>
      <c r="AC634" s="308"/>
      <c r="AD634" s="238"/>
      <c r="AE634" s="238"/>
      <c r="AF634" s="190"/>
      <c r="AG634" s="190"/>
      <c r="AH634" s="200"/>
      <c r="AI634" s="200"/>
      <c r="AJ634" s="187"/>
      <c r="AK634" s="187"/>
      <c r="AL634" s="187"/>
      <c r="AM634" s="252"/>
      <c r="AN634" s="252"/>
      <c r="AO634" s="252"/>
      <c r="AP634" s="252"/>
      <c r="AQ634" s="262"/>
      <c r="AR634" s="209"/>
    </row>
    <row r="635" spans="1:44" ht="13.5" customHeight="1" x14ac:dyDescent="0.2">
      <c r="A635" s="278"/>
      <c r="B635" s="287"/>
      <c r="C635" s="305"/>
      <c r="D635" s="287"/>
      <c r="E635" s="302"/>
      <c r="F635" s="287"/>
      <c r="G635" s="225"/>
      <c r="H635" s="197"/>
      <c r="I635" s="243"/>
      <c r="J635" s="182"/>
      <c r="K635" s="180"/>
      <c r="L635" s="180"/>
      <c r="M635" s="182"/>
      <c r="N635" s="190"/>
      <c r="O635" s="190"/>
      <c r="P635" s="193"/>
      <c r="Q635" s="180"/>
      <c r="R635" s="257"/>
      <c r="S635" s="30" t="s">
        <v>746</v>
      </c>
      <c r="T635" s="76"/>
      <c r="U635" s="77"/>
      <c r="V635" s="77"/>
      <c r="W635" s="77"/>
      <c r="X635" s="77"/>
      <c r="Y635" s="77"/>
      <c r="Z635" s="31" t="str">
        <f t="shared" si="46"/>
        <v/>
      </c>
      <c r="AA635" s="81">
        <f t="shared" si="47"/>
        <v>0</v>
      </c>
      <c r="AB635" s="81">
        <f t="shared" si="48"/>
        <v>0</v>
      </c>
      <c r="AC635" s="308"/>
      <c r="AD635" s="238"/>
      <c r="AE635" s="238"/>
      <c r="AF635" s="190"/>
      <c r="AG635" s="190"/>
      <c r="AH635" s="200"/>
      <c r="AI635" s="200"/>
      <c r="AJ635" s="187"/>
      <c r="AK635" s="187"/>
      <c r="AL635" s="187"/>
      <c r="AM635" s="252"/>
      <c r="AN635" s="252"/>
      <c r="AO635" s="252"/>
      <c r="AP635" s="252"/>
      <c r="AQ635" s="262"/>
      <c r="AR635" s="209"/>
    </row>
    <row r="636" spans="1:44" ht="13.5" customHeight="1" x14ac:dyDescent="0.2">
      <c r="A636" s="278"/>
      <c r="B636" s="287"/>
      <c r="C636" s="305"/>
      <c r="D636" s="287"/>
      <c r="E636" s="302"/>
      <c r="F636" s="287"/>
      <c r="G636" s="225"/>
      <c r="H636" s="197"/>
      <c r="I636" s="243"/>
      <c r="J636" s="182"/>
      <c r="K636" s="180"/>
      <c r="L636" s="180"/>
      <c r="M636" s="182"/>
      <c r="N636" s="190"/>
      <c r="O636" s="190"/>
      <c r="P636" s="193"/>
      <c r="Q636" s="180"/>
      <c r="R636" s="257"/>
      <c r="S636" s="30" t="s">
        <v>747</v>
      </c>
      <c r="T636" s="76"/>
      <c r="U636" s="77"/>
      <c r="V636" s="77"/>
      <c r="W636" s="77"/>
      <c r="X636" s="77"/>
      <c r="Y636" s="77"/>
      <c r="Z636" s="31" t="str">
        <f t="shared" si="46"/>
        <v/>
      </c>
      <c r="AA636" s="81">
        <f t="shared" si="47"/>
        <v>0</v>
      </c>
      <c r="AB636" s="81">
        <f t="shared" si="48"/>
        <v>0</v>
      </c>
      <c r="AC636" s="308"/>
      <c r="AD636" s="238"/>
      <c r="AE636" s="238"/>
      <c r="AF636" s="190"/>
      <c r="AG636" s="190"/>
      <c r="AH636" s="200"/>
      <c r="AI636" s="200"/>
      <c r="AJ636" s="187"/>
      <c r="AK636" s="187"/>
      <c r="AL636" s="187"/>
      <c r="AM636" s="252"/>
      <c r="AN636" s="252"/>
      <c r="AO636" s="252"/>
      <c r="AP636" s="252"/>
      <c r="AQ636" s="262"/>
      <c r="AR636" s="209"/>
    </row>
    <row r="637" spans="1:44" ht="13.5" customHeight="1" x14ac:dyDescent="0.2">
      <c r="A637" s="278"/>
      <c r="B637" s="287"/>
      <c r="C637" s="305"/>
      <c r="D637" s="287"/>
      <c r="E637" s="302"/>
      <c r="F637" s="287"/>
      <c r="G637" s="225"/>
      <c r="H637" s="197"/>
      <c r="I637" s="243"/>
      <c r="J637" s="182"/>
      <c r="K637" s="180"/>
      <c r="L637" s="180"/>
      <c r="M637" s="182"/>
      <c r="N637" s="190"/>
      <c r="O637" s="190"/>
      <c r="P637" s="193"/>
      <c r="Q637" s="180"/>
      <c r="R637" s="257"/>
      <c r="S637" s="30" t="s">
        <v>748</v>
      </c>
      <c r="T637" s="76"/>
      <c r="U637" s="77"/>
      <c r="V637" s="77"/>
      <c r="W637" s="77"/>
      <c r="X637" s="77"/>
      <c r="Y637" s="77"/>
      <c r="Z637" s="31" t="str">
        <f t="shared" si="46"/>
        <v/>
      </c>
      <c r="AA637" s="81">
        <f t="shared" si="47"/>
        <v>0</v>
      </c>
      <c r="AB637" s="81">
        <f t="shared" si="48"/>
        <v>0</v>
      </c>
      <c r="AC637" s="308"/>
      <c r="AD637" s="238"/>
      <c r="AE637" s="238"/>
      <c r="AF637" s="190"/>
      <c r="AG637" s="190"/>
      <c r="AH637" s="200"/>
      <c r="AI637" s="200"/>
      <c r="AJ637" s="187"/>
      <c r="AK637" s="187"/>
      <c r="AL637" s="187"/>
      <c r="AM637" s="252"/>
      <c r="AN637" s="252"/>
      <c r="AO637" s="252"/>
      <c r="AP637" s="252"/>
      <c r="AQ637" s="262"/>
      <c r="AR637" s="209"/>
    </row>
    <row r="638" spans="1:44" ht="13.5" customHeight="1" x14ac:dyDescent="0.2">
      <c r="A638" s="278"/>
      <c r="B638" s="287"/>
      <c r="C638" s="305"/>
      <c r="D638" s="287"/>
      <c r="E638" s="302"/>
      <c r="F638" s="287"/>
      <c r="G638" s="225"/>
      <c r="H638" s="197"/>
      <c r="I638" s="243">
        <v>25.3</v>
      </c>
      <c r="J638" s="182"/>
      <c r="K638" s="180"/>
      <c r="L638" s="180"/>
      <c r="M638" s="182"/>
      <c r="N638" s="190"/>
      <c r="O638" s="190"/>
      <c r="P638" s="193"/>
      <c r="Q638" s="180"/>
      <c r="R638" s="256">
        <f>IF(Q638="SI",1,IF(Q638="NO",3,0))</f>
        <v>0</v>
      </c>
      <c r="S638" s="30" t="s">
        <v>749</v>
      </c>
      <c r="T638" s="76"/>
      <c r="U638" s="77"/>
      <c r="V638" s="77"/>
      <c r="W638" s="77"/>
      <c r="X638" s="77"/>
      <c r="Y638" s="77"/>
      <c r="Z638" s="31" t="str">
        <f t="shared" si="46"/>
        <v/>
      </c>
      <c r="AA638" s="81">
        <f t="shared" si="47"/>
        <v>0</v>
      </c>
      <c r="AB638" s="81">
        <f t="shared" si="48"/>
        <v>0</v>
      </c>
      <c r="AC638" s="308"/>
      <c r="AD638" s="238"/>
      <c r="AE638" s="238"/>
      <c r="AF638" s="190"/>
      <c r="AG638" s="190"/>
      <c r="AH638" s="200"/>
      <c r="AI638" s="200"/>
      <c r="AJ638" s="187"/>
      <c r="AK638" s="187"/>
      <c r="AL638" s="187"/>
      <c r="AM638" s="252"/>
      <c r="AN638" s="252"/>
      <c r="AO638" s="252"/>
      <c r="AP638" s="252"/>
      <c r="AQ638" s="262"/>
      <c r="AR638" s="255"/>
    </row>
    <row r="639" spans="1:44" ht="13.5" customHeight="1" x14ac:dyDescent="0.2">
      <c r="A639" s="278"/>
      <c r="B639" s="287"/>
      <c r="C639" s="305"/>
      <c r="D639" s="287"/>
      <c r="E639" s="302"/>
      <c r="F639" s="287"/>
      <c r="G639" s="225"/>
      <c r="H639" s="197"/>
      <c r="I639" s="243"/>
      <c r="J639" s="182"/>
      <c r="K639" s="180"/>
      <c r="L639" s="180"/>
      <c r="M639" s="182"/>
      <c r="N639" s="190"/>
      <c r="O639" s="190"/>
      <c r="P639" s="193"/>
      <c r="Q639" s="180"/>
      <c r="R639" s="257"/>
      <c r="S639" s="30" t="s">
        <v>750</v>
      </c>
      <c r="T639" s="76"/>
      <c r="U639" s="77"/>
      <c r="V639" s="77"/>
      <c r="W639" s="77"/>
      <c r="X639" s="77"/>
      <c r="Y639" s="77"/>
      <c r="Z639" s="31" t="str">
        <f t="shared" si="46"/>
        <v/>
      </c>
      <c r="AA639" s="81">
        <f t="shared" si="47"/>
        <v>0</v>
      </c>
      <c r="AB639" s="81">
        <f t="shared" si="48"/>
        <v>0</v>
      </c>
      <c r="AC639" s="308"/>
      <c r="AD639" s="238"/>
      <c r="AE639" s="238"/>
      <c r="AF639" s="190"/>
      <c r="AG639" s="190"/>
      <c r="AH639" s="200"/>
      <c r="AI639" s="200"/>
      <c r="AJ639" s="187"/>
      <c r="AK639" s="187"/>
      <c r="AL639" s="187"/>
      <c r="AM639" s="252"/>
      <c r="AN639" s="252"/>
      <c r="AO639" s="252"/>
      <c r="AP639" s="252"/>
      <c r="AQ639" s="262"/>
      <c r="AR639" s="209"/>
    </row>
    <row r="640" spans="1:44" ht="13.5" customHeight="1" x14ac:dyDescent="0.2">
      <c r="A640" s="278"/>
      <c r="B640" s="287"/>
      <c r="C640" s="305"/>
      <c r="D640" s="287"/>
      <c r="E640" s="302"/>
      <c r="F640" s="287"/>
      <c r="G640" s="225"/>
      <c r="H640" s="197"/>
      <c r="I640" s="243"/>
      <c r="J640" s="182"/>
      <c r="K640" s="180"/>
      <c r="L640" s="180"/>
      <c r="M640" s="182"/>
      <c r="N640" s="190"/>
      <c r="O640" s="190"/>
      <c r="P640" s="193"/>
      <c r="Q640" s="180"/>
      <c r="R640" s="257"/>
      <c r="S640" s="30" t="s">
        <v>751</v>
      </c>
      <c r="T640" s="76"/>
      <c r="U640" s="77"/>
      <c r="V640" s="77"/>
      <c r="W640" s="77"/>
      <c r="X640" s="77"/>
      <c r="Y640" s="77"/>
      <c r="Z640" s="31" t="str">
        <f t="shared" si="46"/>
        <v/>
      </c>
      <c r="AA640" s="81">
        <f t="shared" si="47"/>
        <v>0</v>
      </c>
      <c r="AB640" s="81">
        <f t="shared" si="48"/>
        <v>0</v>
      </c>
      <c r="AC640" s="308"/>
      <c r="AD640" s="238"/>
      <c r="AE640" s="238"/>
      <c r="AF640" s="190"/>
      <c r="AG640" s="190"/>
      <c r="AH640" s="200"/>
      <c r="AI640" s="200"/>
      <c r="AJ640" s="187"/>
      <c r="AK640" s="187"/>
      <c r="AL640" s="187"/>
      <c r="AM640" s="252"/>
      <c r="AN640" s="252"/>
      <c r="AO640" s="252"/>
      <c r="AP640" s="252"/>
      <c r="AQ640" s="262"/>
      <c r="AR640" s="209"/>
    </row>
    <row r="641" spans="1:44" ht="13.5" customHeight="1" x14ac:dyDescent="0.2">
      <c r="A641" s="278"/>
      <c r="B641" s="287"/>
      <c r="C641" s="305"/>
      <c r="D641" s="287"/>
      <c r="E641" s="302"/>
      <c r="F641" s="287"/>
      <c r="G641" s="225"/>
      <c r="H641" s="197"/>
      <c r="I641" s="243"/>
      <c r="J641" s="182"/>
      <c r="K641" s="180"/>
      <c r="L641" s="180"/>
      <c r="M641" s="182"/>
      <c r="N641" s="190"/>
      <c r="O641" s="190"/>
      <c r="P641" s="193"/>
      <c r="Q641" s="180"/>
      <c r="R641" s="257"/>
      <c r="S641" s="30" t="s">
        <v>752</v>
      </c>
      <c r="T641" s="76"/>
      <c r="U641" s="77"/>
      <c r="V641" s="77"/>
      <c r="W641" s="77"/>
      <c r="X641" s="77"/>
      <c r="Y641" s="77"/>
      <c r="Z641" s="31" t="str">
        <f t="shared" si="46"/>
        <v/>
      </c>
      <c r="AA641" s="81">
        <f t="shared" si="47"/>
        <v>0</v>
      </c>
      <c r="AB641" s="81">
        <f t="shared" si="48"/>
        <v>0</v>
      </c>
      <c r="AC641" s="308"/>
      <c r="AD641" s="238"/>
      <c r="AE641" s="238"/>
      <c r="AF641" s="190"/>
      <c r="AG641" s="190"/>
      <c r="AH641" s="200"/>
      <c r="AI641" s="200"/>
      <c r="AJ641" s="187"/>
      <c r="AK641" s="187"/>
      <c r="AL641" s="187"/>
      <c r="AM641" s="252"/>
      <c r="AN641" s="252"/>
      <c r="AO641" s="252"/>
      <c r="AP641" s="252"/>
      <c r="AQ641" s="262"/>
      <c r="AR641" s="209"/>
    </row>
    <row r="642" spans="1:44" ht="13.5" customHeight="1" x14ac:dyDescent="0.2">
      <c r="A642" s="278"/>
      <c r="B642" s="287"/>
      <c r="C642" s="305"/>
      <c r="D642" s="287"/>
      <c r="E642" s="302"/>
      <c r="F642" s="287"/>
      <c r="G642" s="225"/>
      <c r="H642" s="197"/>
      <c r="I642" s="243"/>
      <c r="J642" s="182"/>
      <c r="K642" s="180"/>
      <c r="L642" s="180"/>
      <c r="M642" s="182"/>
      <c r="N642" s="190"/>
      <c r="O642" s="190"/>
      <c r="P642" s="193"/>
      <c r="Q642" s="180"/>
      <c r="R642" s="257"/>
      <c r="S642" s="30" t="s">
        <v>753</v>
      </c>
      <c r="T642" s="76"/>
      <c r="U642" s="77"/>
      <c r="V642" s="77"/>
      <c r="W642" s="77"/>
      <c r="X642" s="77"/>
      <c r="Y642" s="77"/>
      <c r="Z642" s="31" t="str">
        <f t="shared" si="46"/>
        <v/>
      </c>
      <c r="AA642" s="81">
        <f t="shared" si="47"/>
        <v>0</v>
      </c>
      <c r="AB642" s="81">
        <f t="shared" si="48"/>
        <v>0</v>
      </c>
      <c r="AC642" s="308"/>
      <c r="AD642" s="238"/>
      <c r="AE642" s="238"/>
      <c r="AF642" s="190"/>
      <c r="AG642" s="190"/>
      <c r="AH642" s="200"/>
      <c r="AI642" s="200"/>
      <c r="AJ642" s="187"/>
      <c r="AK642" s="187"/>
      <c r="AL642" s="187"/>
      <c r="AM642" s="252"/>
      <c r="AN642" s="252"/>
      <c r="AO642" s="252"/>
      <c r="AP642" s="252"/>
      <c r="AQ642" s="262"/>
      <c r="AR642" s="209"/>
    </row>
    <row r="643" spans="1:44" ht="13.5" customHeight="1" x14ac:dyDescent="0.2">
      <c r="A643" s="278"/>
      <c r="B643" s="287"/>
      <c r="C643" s="305"/>
      <c r="D643" s="287"/>
      <c r="E643" s="302"/>
      <c r="F643" s="287"/>
      <c r="G643" s="225"/>
      <c r="H643" s="197"/>
      <c r="I643" s="243">
        <v>25.4</v>
      </c>
      <c r="J643" s="182"/>
      <c r="K643" s="180"/>
      <c r="L643" s="180"/>
      <c r="M643" s="182"/>
      <c r="N643" s="190"/>
      <c r="O643" s="190"/>
      <c r="P643" s="193"/>
      <c r="Q643" s="180"/>
      <c r="R643" s="256">
        <f>IF(Q643="SI",1,IF(Q643="NO",3,0))</f>
        <v>0</v>
      </c>
      <c r="S643" s="30" t="s">
        <v>754</v>
      </c>
      <c r="T643" s="76"/>
      <c r="U643" s="77"/>
      <c r="V643" s="77"/>
      <c r="W643" s="77"/>
      <c r="X643" s="77"/>
      <c r="Y643" s="77"/>
      <c r="Z643" s="31" t="str">
        <f t="shared" si="46"/>
        <v/>
      </c>
      <c r="AA643" s="81">
        <f t="shared" si="47"/>
        <v>0</v>
      </c>
      <c r="AB643" s="81">
        <f t="shared" si="48"/>
        <v>0</v>
      </c>
      <c r="AC643" s="308"/>
      <c r="AD643" s="238"/>
      <c r="AE643" s="238"/>
      <c r="AF643" s="190"/>
      <c r="AG643" s="190"/>
      <c r="AH643" s="200"/>
      <c r="AI643" s="200"/>
      <c r="AJ643" s="187"/>
      <c r="AK643" s="187"/>
      <c r="AL643" s="187"/>
      <c r="AM643" s="252"/>
      <c r="AN643" s="252"/>
      <c r="AO643" s="252"/>
      <c r="AP643" s="252"/>
      <c r="AQ643" s="262"/>
      <c r="AR643" s="255"/>
    </row>
    <row r="644" spans="1:44" ht="13.5" customHeight="1" x14ac:dyDescent="0.2">
      <c r="A644" s="278"/>
      <c r="B644" s="287"/>
      <c r="C644" s="305"/>
      <c r="D644" s="287"/>
      <c r="E644" s="302"/>
      <c r="F644" s="287"/>
      <c r="G644" s="225"/>
      <c r="H644" s="197"/>
      <c r="I644" s="243"/>
      <c r="J644" s="182"/>
      <c r="K644" s="180"/>
      <c r="L644" s="180"/>
      <c r="M644" s="182"/>
      <c r="N644" s="190"/>
      <c r="O644" s="190"/>
      <c r="P644" s="193"/>
      <c r="Q644" s="180"/>
      <c r="R644" s="257"/>
      <c r="S644" s="30" t="s">
        <v>755</v>
      </c>
      <c r="T644" s="76"/>
      <c r="U644" s="77"/>
      <c r="V644" s="77"/>
      <c r="W644" s="77"/>
      <c r="X644" s="77"/>
      <c r="Y644" s="77"/>
      <c r="Z644" s="31" t="str">
        <f t="shared" si="46"/>
        <v/>
      </c>
      <c r="AA644" s="81">
        <f t="shared" si="47"/>
        <v>0</v>
      </c>
      <c r="AB644" s="81">
        <f t="shared" si="48"/>
        <v>0</v>
      </c>
      <c r="AC644" s="308"/>
      <c r="AD644" s="238"/>
      <c r="AE644" s="238"/>
      <c r="AF644" s="190"/>
      <c r="AG644" s="190"/>
      <c r="AH644" s="200"/>
      <c r="AI644" s="200"/>
      <c r="AJ644" s="187"/>
      <c r="AK644" s="187"/>
      <c r="AL644" s="187"/>
      <c r="AM644" s="252"/>
      <c r="AN644" s="252"/>
      <c r="AO644" s="252"/>
      <c r="AP644" s="252"/>
      <c r="AQ644" s="262"/>
      <c r="AR644" s="209"/>
    </row>
    <row r="645" spans="1:44" ht="13.5" customHeight="1" x14ac:dyDescent="0.2">
      <c r="A645" s="278"/>
      <c r="B645" s="287"/>
      <c r="C645" s="305"/>
      <c r="D645" s="287"/>
      <c r="E645" s="302"/>
      <c r="F645" s="287"/>
      <c r="G645" s="225"/>
      <c r="H645" s="197"/>
      <c r="I645" s="243"/>
      <c r="J645" s="182"/>
      <c r="K645" s="180"/>
      <c r="L645" s="180"/>
      <c r="M645" s="182"/>
      <c r="N645" s="190"/>
      <c r="O645" s="190"/>
      <c r="P645" s="193"/>
      <c r="Q645" s="180"/>
      <c r="R645" s="257"/>
      <c r="S645" s="30" t="s">
        <v>756</v>
      </c>
      <c r="T645" s="76"/>
      <c r="U645" s="77"/>
      <c r="V645" s="77"/>
      <c r="W645" s="77"/>
      <c r="X645" s="77"/>
      <c r="Y645" s="77"/>
      <c r="Z645" s="31" t="str">
        <f t="shared" si="46"/>
        <v/>
      </c>
      <c r="AA645" s="81">
        <f t="shared" si="47"/>
        <v>0</v>
      </c>
      <c r="AB645" s="81">
        <f t="shared" si="48"/>
        <v>0</v>
      </c>
      <c r="AC645" s="308"/>
      <c r="AD645" s="238"/>
      <c r="AE645" s="238"/>
      <c r="AF645" s="190"/>
      <c r="AG645" s="190"/>
      <c r="AH645" s="200"/>
      <c r="AI645" s="200"/>
      <c r="AJ645" s="187"/>
      <c r="AK645" s="187"/>
      <c r="AL645" s="187"/>
      <c r="AM645" s="252"/>
      <c r="AN645" s="252"/>
      <c r="AO645" s="252"/>
      <c r="AP645" s="252"/>
      <c r="AQ645" s="262"/>
      <c r="AR645" s="209"/>
    </row>
    <row r="646" spans="1:44" ht="13.5" customHeight="1" x14ac:dyDescent="0.2">
      <c r="A646" s="278"/>
      <c r="B646" s="287"/>
      <c r="C646" s="305"/>
      <c r="D646" s="287"/>
      <c r="E646" s="302"/>
      <c r="F646" s="287"/>
      <c r="G646" s="225"/>
      <c r="H646" s="197"/>
      <c r="I646" s="243"/>
      <c r="J646" s="182"/>
      <c r="K646" s="180"/>
      <c r="L646" s="180"/>
      <c r="M646" s="182"/>
      <c r="N646" s="190"/>
      <c r="O646" s="190"/>
      <c r="P646" s="193"/>
      <c r="Q646" s="180"/>
      <c r="R646" s="257"/>
      <c r="S646" s="30" t="s">
        <v>757</v>
      </c>
      <c r="T646" s="76"/>
      <c r="U646" s="77"/>
      <c r="V646" s="77"/>
      <c r="W646" s="77"/>
      <c r="X646" s="77"/>
      <c r="Y646" s="77"/>
      <c r="Z646" s="31" t="str">
        <f t="shared" si="46"/>
        <v/>
      </c>
      <c r="AA646" s="81">
        <f t="shared" si="47"/>
        <v>0</v>
      </c>
      <c r="AB646" s="81">
        <f t="shared" si="48"/>
        <v>0</v>
      </c>
      <c r="AC646" s="308"/>
      <c r="AD646" s="238"/>
      <c r="AE646" s="238"/>
      <c r="AF646" s="190"/>
      <c r="AG646" s="190"/>
      <c r="AH646" s="200"/>
      <c r="AI646" s="200"/>
      <c r="AJ646" s="187"/>
      <c r="AK646" s="187"/>
      <c r="AL646" s="187"/>
      <c r="AM646" s="252"/>
      <c r="AN646" s="252"/>
      <c r="AO646" s="252"/>
      <c r="AP646" s="252"/>
      <c r="AQ646" s="262"/>
      <c r="AR646" s="209"/>
    </row>
    <row r="647" spans="1:44" ht="13.5" customHeight="1" x14ac:dyDescent="0.2">
      <c r="A647" s="278"/>
      <c r="B647" s="287"/>
      <c r="C647" s="305"/>
      <c r="D647" s="287"/>
      <c r="E647" s="302"/>
      <c r="F647" s="287"/>
      <c r="G647" s="225"/>
      <c r="H647" s="197"/>
      <c r="I647" s="243"/>
      <c r="J647" s="182"/>
      <c r="K647" s="180"/>
      <c r="L647" s="180"/>
      <c r="M647" s="182"/>
      <c r="N647" s="190"/>
      <c r="O647" s="190"/>
      <c r="P647" s="193"/>
      <c r="Q647" s="180"/>
      <c r="R647" s="257"/>
      <c r="S647" s="30" t="s">
        <v>758</v>
      </c>
      <c r="T647" s="76"/>
      <c r="U647" s="77"/>
      <c r="V647" s="77"/>
      <c r="W647" s="77"/>
      <c r="X647" s="77"/>
      <c r="Y647" s="77"/>
      <c r="Z647" s="31" t="str">
        <f t="shared" si="46"/>
        <v/>
      </c>
      <c r="AA647" s="81">
        <f t="shared" si="47"/>
        <v>0</v>
      </c>
      <c r="AB647" s="81">
        <f t="shared" si="48"/>
        <v>0</v>
      </c>
      <c r="AC647" s="308"/>
      <c r="AD647" s="238"/>
      <c r="AE647" s="238"/>
      <c r="AF647" s="190"/>
      <c r="AG647" s="190"/>
      <c r="AH647" s="200"/>
      <c r="AI647" s="200"/>
      <c r="AJ647" s="187"/>
      <c r="AK647" s="187"/>
      <c r="AL647" s="187"/>
      <c r="AM647" s="252"/>
      <c r="AN647" s="252"/>
      <c r="AO647" s="252"/>
      <c r="AP647" s="252"/>
      <c r="AQ647" s="262"/>
      <c r="AR647" s="209"/>
    </row>
    <row r="648" spans="1:44" ht="13.5" customHeight="1" x14ac:dyDescent="0.2">
      <c r="A648" s="278"/>
      <c r="B648" s="287"/>
      <c r="C648" s="305"/>
      <c r="D648" s="287"/>
      <c r="E648" s="302"/>
      <c r="F648" s="287"/>
      <c r="G648" s="225"/>
      <c r="H648" s="197"/>
      <c r="I648" s="243">
        <v>25.5</v>
      </c>
      <c r="J648" s="182"/>
      <c r="K648" s="180"/>
      <c r="L648" s="180"/>
      <c r="M648" s="182"/>
      <c r="N648" s="190"/>
      <c r="O648" s="190"/>
      <c r="P648" s="193"/>
      <c r="Q648" s="180"/>
      <c r="R648" s="256">
        <f>IF(Q648="SI",1,IF(Q648="NO",3,0))</f>
        <v>0</v>
      </c>
      <c r="S648" s="30" t="s">
        <v>759</v>
      </c>
      <c r="T648" s="76"/>
      <c r="U648" s="77"/>
      <c r="V648" s="77"/>
      <c r="W648" s="77"/>
      <c r="X648" s="77"/>
      <c r="Y648" s="77"/>
      <c r="Z648" s="31" t="str">
        <f t="shared" si="46"/>
        <v/>
      </c>
      <c r="AA648" s="81">
        <f t="shared" si="47"/>
        <v>0</v>
      </c>
      <c r="AB648" s="81">
        <f t="shared" si="48"/>
        <v>0</v>
      </c>
      <c r="AC648" s="308"/>
      <c r="AD648" s="238"/>
      <c r="AE648" s="238"/>
      <c r="AF648" s="190"/>
      <c r="AG648" s="190"/>
      <c r="AH648" s="200"/>
      <c r="AI648" s="200"/>
      <c r="AJ648" s="187"/>
      <c r="AK648" s="187"/>
      <c r="AL648" s="187"/>
      <c r="AM648" s="252"/>
      <c r="AN648" s="252"/>
      <c r="AO648" s="252"/>
      <c r="AP648" s="252"/>
      <c r="AQ648" s="262"/>
      <c r="AR648" s="255"/>
    </row>
    <row r="649" spans="1:44" ht="13.5" customHeight="1" x14ac:dyDescent="0.2">
      <c r="A649" s="278"/>
      <c r="B649" s="287"/>
      <c r="C649" s="305"/>
      <c r="D649" s="287"/>
      <c r="E649" s="302"/>
      <c r="F649" s="287"/>
      <c r="G649" s="225"/>
      <c r="H649" s="197"/>
      <c r="I649" s="243"/>
      <c r="J649" s="182"/>
      <c r="K649" s="180"/>
      <c r="L649" s="180"/>
      <c r="M649" s="182"/>
      <c r="N649" s="190"/>
      <c r="O649" s="190"/>
      <c r="P649" s="193"/>
      <c r="Q649" s="180"/>
      <c r="R649" s="257"/>
      <c r="S649" s="30" t="s">
        <v>760</v>
      </c>
      <c r="T649" s="76"/>
      <c r="U649" s="77"/>
      <c r="V649" s="77"/>
      <c r="W649" s="77"/>
      <c r="X649" s="77"/>
      <c r="Y649" s="77"/>
      <c r="Z649" s="31" t="str">
        <f t="shared" si="46"/>
        <v/>
      </c>
      <c r="AA649" s="81">
        <f t="shared" si="47"/>
        <v>0</v>
      </c>
      <c r="AB649" s="81">
        <f t="shared" si="48"/>
        <v>0</v>
      </c>
      <c r="AC649" s="308"/>
      <c r="AD649" s="238"/>
      <c r="AE649" s="238"/>
      <c r="AF649" s="190"/>
      <c r="AG649" s="190"/>
      <c r="AH649" s="200"/>
      <c r="AI649" s="200"/>
      <c r="AJ649" s="187"/>
      <c r="AK649" s="187"/>
      <c r="AL649" s="187"/>
      <c r="AM649" s="252"/>
      <c r="AN649" s="252"/>
      <c r="AO649" s="252"/>
      <c r="AP649" s="252"/>
      <c r="AQ649" s="262"/>
      <c r="AR649" s="209"/>
    </row>
    <row r="650" spans="1:44" ht="13.5" customHeight="1" x14ac:dyDescent="0.2">
      <c r="A650" s="278"/>
      <c r="B650" s="287"/>
      <c r="C650" s="305"/>
      <c r="D650" s="287"/>
      <c r="E650" s="302"/>
      <c r="F650" s="287"/>
      <c r="G650" s="225"/>
      <c r="H650" s="197"/>
      <c r="I650" s="243"/>
      <c r="J650" s="182"/>
      <c r="K650" s="180"/>
      <c r="L650" s="180"/>
      <c r="M650" s="182"/>
      <c r="N650" s="190"/>
      <c r="O650" s="190"/>
      <c r="P650" s="193"/>
      <c r="Q650" s="180"/>
      <c r="R650" s="257"/>
      <c r="S650" s="30" t="s">
        <v>761</v>
      </c>
      <c r="T650" s="76"/>
      <c r="U650" s="77"/>
      <c r="V650" s="77"/>
      <c r="W650" s="77"/>
      <c r="X650" s="77"/>
      <c r="Y650" s="77"/>
      <c r="Z650" s="31" t="str">
        <f t="shared" si="46"/>
        <v/>
      </c>
      <c r="AA650" s="81">
        <f t="shared" si="47"/>
        <v>0</v>
      </c>
      <c r="AB650" s="81">
        <f t="shared" si="48"/>
        <v>0</v>
      </c>
      <c r="AC650" s="308"/>
      <c r="AD650" s="238"/>
      <c r="AE650" s="238"/>
      <c r="AF650" s="190"/>
      <c r="AG650" s="190"/>
      <c r="AH650" s="200"/>
      <c r="AI650" s="200"/>
      <c r="AJ650" s="187"/>
      <c r="AK650" s="187"/>
      <c r="AL650" s="187"/>
      <c r="AM650" s="252"/>
      <c r="AN650" s="252"/>
      <c r="AO650" s="252"/>
      <c r="AP650" s="252"/>
      <c r="AQ650" s="262"/>
      <c r="AR650" s="209"/>
    </row>
    <row r="651" spans="1:44" ht="13.5" customHeight="1" x14ac:dyDescent="0.2">
      <c r="A651" s="278"/>
      <c r="B651" s="287"/>
      <c r="C651" s="305"/>
      <c r="D651" s="287"/>
      <c r="E651" s="302"/>
      <c r="F651" s="287"/>
      <c r="G651" s="225"/>
      <c r="H651" s="197"/>
      <c r="I651" s="243"/>
      <c r="J651" s="182"/>
      <c r="K651" s="180"/>
      <c r="L651" s="180"/>
      <c r="M651" s="182"/>
      <c r="N651" s="190"/>
      <c r="O651" s="190"/>
      <c r="P651" s="193"/>
      <c r="Q651" s="180"/>
      <c r="R651" s="257"/>
      <c r="S651" s="30" t="s">
        <v>762</v>
      </c>
      <c r="T651" s="76"/>
      <c r="U651" s="77"/>
      <c r="V651" s="77"/>
      <c r="W651" s="77"/>
      <c r="X651" s="77"/>
      <c r="Y651" s="77"/>
      <c r="Z651" s="31" t="str">
        <f t="shared" si="46"/>
        <v/>
      </c>
      <c r="AA651" s="81">
        <f t="shared" si="47"/>
        <v>0</v>
      </c>
      <c r="AB651" s="81">
        <f t="shared" si="48"/>
        <v>0</v>
      </c>
      <c r="AC651" s="308"/>
      <c r="AD651" s="238"/>
      <c r="AE651" s="238"/>
      <c r="AF651" s="190"/>
      <c r="AG651" s="190"/>
      <c r="AH651" s="200"/>
      <c r="AI651" s="200"/>
      <c r="AJ651" s="187"/>
      <c r="AK651" s="187"/>
      <c r="AL651" s="187"/>
      <c r="AM651" s="252"/>
      <c r="AN651" s="252"/>
      <c r="AO651" s="252"/>
      <c r="AP651" s="252"/>
      <c r="AQ651" s="262"/>
      <c r="AR651" s="209"/>
    </row>
    <row r="652" spans="1:44" ht="13.5" customHeight="1" x14ac:dyDescent="0.2">
      <c r="A652" s="279"/>
      <c r="B652" s="288"/>
      <c r="C652" s="306"/>
      <c r="D652" s="288"/>
      <c r="E652" s="303"/>
      <c r="F652" s="288"/>
      <c r="G652" s="226"/>
      <c r="H652" s="198"/>
      <c r="I652" s="244"/>
      <c r="J652" s="228"/>
      <c r="K652" s="181"/>
      <c r="L652" s="181"/>
      <c r="M652" s="228"/>
      <c r="N652" s="191"/>
      <c r="O652" s="191"/>
      <c r="P652" s="194"/>
      <c r="Q652" s="181"/>
      <c r="R652" s="299"/>
      <c r="S652" s="32" t="s">
        <v>763</v>
      </c>
      <c r="T652" s="78"/>
      <c r="U652" s="79"/>
      <c r="V652" s="79"/>
      <c r="W652" s="79"/>
      <c r="X652" s="79"/>
      <c r="Y652" s="79"/>
      <c r="Z652" s="33" t="str">
        <f t="shared" si="46"/>
        <v/>
      </c>
      <c r="AA652" s="82">
        <f t="shared" si="47"/>
        <v>0</v>
      </c>
      <c r="AB652" s="82">
        <f t="shared" si="48"/>
        <v>0</v>
      </c>
      <c r="AC652" s="309"/>
      <c r="AD652" s="239"/>
      <c r="AE652" s="239"/>
      <c r="AF652" s="191"/>
      <c r="AG652" s="191"/>
      <c r="AH652" s="201"/>
      <c r="AI652" s="201"/>
      <c r="AJ652" s="188"/>
      <c r="AK652" s="188"/>
      <c r="AL652" s="188"/>
      <c r="AM652" s="253"/>
      <c r="AN652" s="253"/>
      <c r="AO652" s="253"/>
      <c r="AP652" s="253"/>
      <c r="AQ652" s="263"/>
      <c r="AR652" s="210"/>
    </row>
    <row r="653" spans="1:44" ht="13.5" customHeight="1" x14ac:dyDescent="0.2">
      <c r="A653" s="289" t="str">
        <f>IF(E653&lt;&gt;"",'Información General'!$D$15&amp;"_"&amp;+$A$1+26,"")</f>
        <v/>
      </c>
      <c r="B653" s="274"/>
      <c r="C653" s="271"/>
      <c r="D653" s="274"/>
      <c r="E653" s="280"/>
      <c r="F653" s="274"/>
      <c r="G653" s="283"/>
      <c r="H653" s="242"/>
      <c r="I653" s="300">
        <v>26.1</v>
      </c>
      <c r="J653" s="242"/>
      <c r="K653" s="196"/>
      <c r="L653" s="196"/>
      <c r="M653" s="242"/>
      <c r="N653" s="183"/>
      <c r="O653" s="183"/>
      <c r="P653" s="234" t="str">
        <f>IF(AND(N653&lt;&gt;"",O653&lt;&gt;""),IF(AND(N653&gt;5,O653&gt;5),"I",IF(AND(N653&lt;=5,O653&gt;5),"II",IF(AND(N653&gt;5,O653&lt;=5),"IV",IF(AND(N653&lt;=5,O653&lt;=5),"III")))),"")</f>
        <v/>
      </c>
      <c r="Q653" s="196"/>
      <c r="R653" s="297">
        <f>IF(Q653="SI",1,IF(Q653="NO",3,0))</f>
        <v>0</v>
      </c>
      <c r="S653" s="28" t="s">
        <v>764</v>
      </c>
      <c r="T653" s="73"/>
      <c r="U653" s="74"/>
      <c r="V653" s="74"/>
      <c r="W653" s="74"/>
      <c r="X653" s="74"/>
      <c r="Y653" s="74"/>
      <c r="Z653" s="29" t="str">
        <f t="shared" si="46"/>
        <v/>
      </c>
      <c r="AA653" s="80">
        <f t="shared" si="47"/>
        <v>0</v>
      </c>
      <c r="AB653" s="80">
        <f>IF(Z653="Deficiente",1,0)</f>
        <v>0</v>
      </c>
      <c r="AC653" s="337" t="str">
        <f>IF(SUM(R653:R677)&gt;=1,IF((SUM(R653:R677)/COUNTA(Q653:Q677))=1,IF(SUM(AA653:AA677)&gt;=1,IF(SUM(AA653:AA677)/(SUM(AA653:AA677)+SUM(AB653:AB677))=100%,"SI","NO"),"NO"),"NO"),"")</f>
        <v/>
      </c>
      <c r="AD653" s="237" t="str">
        <f>IF($N653=1,"b","")</f>
        <v/>
      </c>
      <c r="AE653" s="237" t="str">
        <f>IF($O653=1,"b","")</f>
        <v/>
      </c>
      <c r="AF653" s="183"/>
      <c r="AG653" s="183"/>
      <c r="AH653" s="199">
        <f>IF(OR($AD653="b",$AE653="b"),2,0)</f>
        <v>0</v>
      </c>
      <c r="AI653" s="199">
        <f>IF(AND($N653=1,$AF653=1,$O653=1,$AG653=1),1,0)</f>
        <v>0</v>
      </c>
      <c r="AJ653" s="215">
        <f>IF(AF653&lt;&gt;"",IF(AI653=1,1,IF(OR($AF653&gt;$N653,AND($AC653="SI",$AF653=$N653),AND($AC653="NO",$AF653&lt;&gt;$N653)),0,1)),0)</f>
        <v>0</v>
      </c>
      <c r="AK653" s="215">
        <f>IF(AG653&lt;&gt;"",IF(AI653=1,1,IF(OR(AG653&gt;O653,AND(AC653="SI",AG653=O653),AND(AC653="NO",AG653&lt;&gt;O653)),0,1)),0)</f>
        <v>0</v>
      </c>
      <c r="AL653" s="215">
        <f>IF(AC653&lt;&gt;"",(+AI653+AJ653+AK653),0)</f>
        <v>0</v>
      </c>
      <c r="AM653" s="333" t="str">
        <f>IF($AL653&gt;=2,IF(AND($AF653="",$AG653=""),"",IF(AND($AF653&gt;5,$AG653&gt;5),"I","")),"")</f>
        <v/>
      </c>
      <c r="AN653" s="333" t="str">
        <f>IF($AL653&gt;=2,IF(AND($AF653="",$AG653=""),"",IF(AND($AF653&lt;6,$AG653&gt;5),"II","")),"")</f>
        <v/>
      </c>
      <c r="AO653" s="333" t="str">
        <f>IF($AL653&gt;=2,IF(AND($AF653="",$AG653=""),"",IF(AND($AF653&lt;6,$AG653&lt;6),"III","")),"")</f>
        <v/>
      </c>
      <c r="AP653" s="333" t="str">
        <f>IF($AL653&gt;=2,IF(AND($AF653="",$AG653=""),"",IF(AND($AF653&gt;5,$AG653&lt;6),"IV","")),"")</f>
        <v/>
      </c>
      <c r="AQ653" s="264"/>
      <c r="AR653" s="267"/>
    </row>
    <row r="654" spans="1:44" ht="13.5" customHeight="1" x14ac:dyDescent="0.2">
      <c r="A654" s="290"/>
      <c r="B654" s="275"/>
      <c r="C654" s="272"/>
      <c r="D654" s="275"/>
      <c r="E654" s="281"/>
      <c r="F654" s="275"/>
      <c r="G654" s="284"/>
      <c r="H654" s="197"/>
      <c r="I654" s="295"/>
      <c r="J654" s="197"/>
      <c r="K654" s="195"/>
      <c r="L654" s="195"/>
      <c r="M654" s="197"/>
      <c r="N654" s="184"/>
      <c r="O654" s="184"/>
      <c r="P654" s="235"/>
      <c r="Q654" s="195"/>
      <c r="R654" s="257"/>
      <c r="S654" s="30" t="s">
        <v>765</v>
      </c>
      <c r="T654" s="76"/>
      <c r="U654" s="77"/>
      <c r="V654" s="77"/>
      <c r="W654" s="77"/>
      <c r="X654" s="77"/>
      <c r="Y654" s="77"/>
      <c r="Z654" s="31" t="str">
        <f t="shared" si="46"/>
        <v/>
      </c>
      <c r="AA654" s="81">
        <f t="shared" si="47"/>
        <v>0</v>
      </c>
      <c r="AB654" s="81">
        <f t="shared" ref="AB654:AB677" si="49">IF(Z654="Deficiente",1,0)</f>
        <v>0</v>
      </c>
      <c r="AC654" s="338"/>
      <c r="AD654" s="238"/>
      <c r="AE654" s="238"/>
      <c r="AF654" s="184"/>
      <c r="AG654" s="184"/>
      <c r="AH654" s="200"/>
      <c r="AI654" s="200"/>
      <c r="AJ654" s="216"/>
      <c r="AK654" s="216"/>
      <c r="AL654" s="216"/>
      <c r="AM654" s="252"/>
      <c r="AN654" s="252"/>
      <c r="AO654" s="252"/>
      <c r="AP654" s="252"/>
      <c r="AQ654" s="265"/>
      <c r="AR654" s="209"/>
    </row>
    <row r="655" spans="1:44" ht="13.5" customHeight="1" x14ac:dyDescent="0.2">
      <c r="A655" s="290"/>
      <c r="B655" s="275"/>
      <c r="C655" s="272"/>
      <c r="D655" s="275"/>
      <c r="E655" s="281"/>
      <c r="F655" s="275"/>
      <c r="G655" s="284"/>
      <c r="H655" s="197"/>
      <c r="I655" s="295"/>
      <c r="J655" s="197"/>
      <c r="K655" s="195"/>
      <c r="L655" s="195"/>
      <c r="M655" s="197"/>
      <c r="N655" s="184"/>
      <c r="O655" s="184"/>
      <c r="P655" s="235"/>
      <c r="Q655" s="195"/>
      <c r="R655" s="257"/>
      <c r="S655" s="30" t="s">
        <v>766</v>
      </c>
      <c r="T655" s="76"/>
      <c r="U655" s="77"/>
      <c r="V655" s="77"/>
      <c r="W655" s="77"/>
      <c r="X655" s="77"/>
      <c r="Y655" s="77"/>
      <c r="Z655" s="31" t="str">
        <f t="shared" si="46"/>
        <v/>
      </c>
      <c r="AA655" s="81">
        <f t="shared" si="47"/>
        <v>0</v>
      </c>
      <c r="AB655" s="81">
        <f t="shared" si="49"/>
        <v>0</v>
      </c>
      <c r="AC655" s="338"/>
      <c r="AD655" s="238"/>
      <c r="AE655" s="238"/>
      <c r="AF655" s="184"/>
      <c r="AG655" s="184"/>
      <c r="AH655" s="200"/>
      <c r="AI655" s="200"/>
      <c r="AJ655" s="216"/>
      <c r="AK655" s="216"/>
      <c r="AL655" s="216"/>
      <c r="AM655" s="252"/>
      <c r="AN655" s="252"/>
      <c r="AO655" s="252"/>
      <c r="AP655" s="252"/>
      <c r="AQ655" s="265"/>
      <c r="AR655" s="209"/>
    </row>
    <row r="656" spans="1:44" ht="13.5" customHeight="1" x14ac:dyDescent="0.2">
      <c r="A656" s="290"/>
      <c r="B656" s="275"/>
      <c r="C656" s="272"/>
      <c r="D656" s="275"/>
      <c r="E656" s="281"/>
      <c r="F656" s="275"/>
      <c r="G656" s="284"/>
      <c r="H656" s="197"/>
      <c r="I656" s="295"/>
      <c r="J656" s="197"/>
      <c r="K656" s="195"/>
      <c r="L656" s="195"/>
      <c r="M656" s="197"/>
      <c r="N656" s="184"/>
      <c r="O656" s="184"/>
      <c r="P656" s="235"/>
      <c r="Q656" s="195"/>
      <c r="R656" s="257"/>
      <c r="S656" s="30" t="s">
        <v>767</v>
      </c>
      <c r="T656" s="76"/>
      <c r="U656" s="77"/>
      <c r="V656" s="77"/>
      <c r="W656" s="77"/>
      <c r="X656" s="77"/>
      <c r="Y656" s="77"/>
      <c r="Z656" s="31" t="str">
        <f t="shared" si="46"/>
        <v/>
      </c>
      <c r="AA656" s="81">
        <f t="shared" si="47"/>
        <v>0</v>
      </c>
      <c r="AB656" s="81">
        <f t="shared" si="49"/>
        <v>0</v>
      </c>
      <c r="AC656" s="338"/>
      <c r="AD656" s="238"/>
      <c r="AE656" s="238"/>
      <c r="AF656" s="184"/>
      <c r="AG656" s="184"/>
      <c r="AH656" s="200"/>
      <c r="AI656" s="200"/>
      <c r="AJ656" s="216"/>
      <c r="AK656" s="216"/>
      <c r="AL656" s="216"/>
      <c r="AM656" s="252"/>
      <c r="AN656" s="252"/>
      <c r="AO656" s="252"/>
      <c r="AP656" s="252"/>
      <c r="AQ656" s="265"/>
      <c r="AR656" s="209"/>
    </row>
    <row r="657" spans="1:44" ht="13.5" customHeight="1" x14ac:dyDescent="0.2">
      <c r="A657" s="290"/>
      <c r="B657" s="275"/>
      <c r="C657" s="272"/>
      <c r="D657" s="275"/>
      <c r="E657" s="281"/>
      <c r="F657" s="275"/>
      <c r="G657" s="284"/>
      <c r="H657" s="197"/>
      <c r="I657" s="295"/>
      <c r="J657" s="197"/>
      <c r="K657" s="195"/>
      <c r="L657" s="195"/>
      <c r="M657" s="197"/>
      <c r="N657" s="184"/>
      <c r="O657" s="184"/>
      <c r="P657" s="235"/>
      <c r="Q657" s="195"/>
      <c r="R657" s="257"/>
      <c r="S657" s="30" t="s">
        <v>768</v>
      </c>
      <c r="T657" s="76"/>
      <c r="U657" s="77"/>
      <c r="V657" s="77"/>
      <c r="W657" s="77"/>
      <c r="X657" s="77"/>
      <c r="Y657" s="77"/>
      <c r="Z657" s="31" t="str">
        <f t="shared" si="46"/>
        <v/>
      </c>
      <c r="AA657" s="81">
        <f t="shared" si="47"/>
        <v>0</v>
      </c>
      <c r="AB657" s="81">
        <f t="shared" si="49"/>
        <v>0</v>
      </c>
      <c r="AC657" s="338"/>
      <c r="AD657" s="238"/>
      <c r="AE657" s="238"/>
      <c r="AF657" s="184"/>
      <c r="AG657" s="184"/>
      <c r="AH657" s="200"/>
      <c r="AI657" s="200"/>
      <c r="AJ657" s="216"/>
      <c r="AK657" s="216"/>
      <c r="AL657" s="216"/>
      <c r="AM657" s="252"/>
      <c r="AN657" s="252"/>
      <c r="AO657" s="252"/>
      <c r="AP657" s="252"/>
      <c r="AQ657" s="265"/>
      <c r="AR657" s="209"/>
    </row>
    <row r="658" spans="1:44" ht="13.5" customHeight="1" x14ac:dyDescent="0.2">
      <c r="A658" s="290"/>
      <c r="B658" s="275"/>
      <c r="C658" s="272"/>
      <c r="D658" s="275"/>
      <c r="E658" s="281"/>
      <c r="F658" s="275"/>
      <c r="G658" s="284"/>
      <c r="H658" s="197"/>
      <c r="I658" s="295">
        <v>26.2</v>
      </c>
      <c r="J658" s="197"/>
      <c r="K658" s="195"/>
      <c r="L658" s="195"/>
      <c r="M658" s="197"/>
      <c r="N658" s="184"/>
      <c r="O658" s="184"/>
      <c r="P658" s="235"/>
      <c r="Q658" s="195"/>
      <c r="R658" s="298">
        <f>IF(Q658="SI",1,IF(Q658="NO",3,0))</f>
        <v>0</v>
      </c>
      <c r="S658" s="30" t="s">
        <v>769</v>
      </c>
      <c r="T658" s="76"/>
      <c r="U658" s="77"/>
      <c r="V658" s="77"/>
      <c r="W658" s="77"/>
      <c r="X658" s="77"/>
      <c r="Y658" s="77"/>
      <c r="Z658" s="31" t="str">
        <f t="shared" si="46"/>
        <v/>
      </c>
      <c r="AA658" s="81">
        <f t="shared" si="47"/>
        <v>0</v>
      </c>
      <c r="AB658" s="81">
        <f t="shared" si="49"/>
        <v>0</v>
      </c>
      <c r="AC658" s="338"/>
      <c r="AD658" s="238"/>
      <c r="AE658" s="238"/>
      <c r="AF658" s="184"/>
      <c r="AG658" s="184"/>
      <c r="AH658" s="200"/>
      <c r="AI658" s="200"/>
      <c r="AJ658" s="216"/>
      <c r="AK658" s="216"/>
      <c r="AL658" s="216"/>
      <c r="AM658" s="252"/>
      <c r="AN658" s="252"/>
      <c r="AO658" s="252"/>
      <c r="AP658" s="252"/>
      <c r="AQ658" s="265"/>
      <c r="AR658" s="208"/>
    </row>
    <row r="659" spans="1:44" ht="13.5" customHeight="1" x14ac:dyDescent="0.2">
      <c r="A659" s="290"/>
      <c r="B659" s="275"/>
      <c r="C659" s="272"/>
      <c r="D659" s="275"/>
      <c r="E659" s="281"/>
      <c r="F659" s="275"/>
      <c r="G659" s="284"/>
      <c r="H659" s="197"/>
      <c r="I659" s="295"/>
      <c r="J659" s="197"/>
      <c r="K659" s="195"/>
      <c r="L659" s="195"/>
      <c r="M659" s="197"/>
      <c r="N659" s="184"/>
      <c r="O659" s="184"/>
      <c r="P659" s="235"/>
      <c r="Q659" s="195"/>
      <c r="R659" s="257"/>
      <c r="S659" s="30" t="s">
        <v>770</v>
      </c>
      <c r="T659" s="76"/>
      <c r="U659" s="77"/>
      <c r="V659" s="77"/>
      <c r="W659" s="77"/>
      <c r="X659" s="77"/>
      <c r="Y659" s="77"/>
      <c r="Z659" s="31" t="str">
        <f t="shared" si="46"/>
        <v/>
      </c>
      <c r="AA659" s="81">
        <f t="shared" si="47"/>
        <v>0</v>
      </c>
      <c r="AB659" s="81">
        <f t="shared" si="49"/>
        <v>0</v>
      </c>
      <c r="AC659" s="338"/>
      <c r="AD659" s="238"/>
      <c r="AE659" s="238"/>
      <c r="AF659" s="184"/>
      <c r="AG659" s="184"/>
      <c r="AH659" s="200"/>
      <c r="AI659" s="200"/>
      <c r="AJ659" s="216"/>
      <c r="AK659" s="216"/>
      <c r="AL659" s="216"/>
      <c r="AM659" s="252"/>
      <c r="AN659" s="252"/>
      <c r="AO659" s="252"/>
      <c r="AP659" s="252"/>
      <c r="AQ659" s="265"/>
      <c r="AR659" s="209"/>
    </row>
    <row r="660" spans="1:44" ht="13.5" customHeight="1" x14ac:dyDescent="0.2">
      <c r="A660" s="290"/>
      <c r="B660" s="275"/>
      <c r="C660" s="272"/>
      <c r="D660" s="275"/>
      <c r="E660" s="281"/>
      <c r="F660" s="275"/>
      <c r="G660" s="284"/>
      <c r="H660" s="197"/>
      <c r="I660" s="295"/>
      <c r="J660" s="197"/>
      <c r="K660" s="195"/>
      <c r="L660" s="195"/>
      <c r="M660" s="197"/>
      <c r="N660" s="184"/>
      <c r="O660" s="184"/>
      <c r="P660" s="235"/>
      <c r="Q660" s="195"/>
      <c r="R660" s="257"/>
      <c r="S660" s="30" t="s">
        <v>771</v>
      </c>
      <c r="T660" s="76"/>
      <c r="U660" s="77"/>
      <c r="V660" s="77"/>
      <c r="W660" s="77"/>
      <c r="X660" s="77"/>
      <c r="Y660" s="77"/>
      <c r="Z660" s="31" t="str">
        <f t="shared" si="46"/>
        <v/>
      </c>
      <c r="AA660" s="81">
        <f t="shared" ref="AA660:AA691" si="50">IF(Z660="Suficiente",1,0)</f>
        <v>0</v>
      </c>
      <c r="AB660" s="81">
        <f t="shared" si="49"/>
        <v>0</v>
      </c>
      <c r="AC660" s="338"/>
      <c r="AD660" s="238"/>
      <c r="AE660" s="238"/>
      <c r="AF660" s="184"/>
      <c r="AG660" s="184"/>
      <c r="AH660" s="200"/>
      <c r="AI660" s="200"/>
      <c r="AJ660" s="216"/>
      <c r="AK660" s="216"/>
      <c r="AL660" s="216"/>
      <c r="AM660" s="252"/>
      <c r="AN660" s="252"/>
      <c r="AO660" s="252"/>
      <c r="AP660" s="252"/>
      <c r="AQ660" s="265"/>
      <c r="AR660" s="209"/>
    </row>
    <row r="661" spans="1:44" ht="13.5" customHeight="1" x14ac:dyDescent="0.2">
      <c r="A661" s="290"/>
      <c r="B661" s="275"/>
      <c r="C661" s="272"/>
      <c r="D661" s="275"/>
      <c r="E661" s="281"/>
      <c r="F661" s="275"/>
      <c r="G661" s="284"/>
      <c r="H661" s="197"/>
      <c r="I661" s="295"/>
      <c r="J661" s="197"/>
      <c r="K661" s="195"/>
      <c r="L661" s="195"/>
      <c r="M661" s="197"/>
      <c r="N661" s="184"/>
      <c r="O661" s="184"/>
      <c r="P661" s="235"/>
      <c r="Q661" s="195"/>
      <c r="R661" s="257"/>
      <c r="S661" s="30" t="s">
        <v>772</v>
      </c>
      <c r="T661" s="76"/>
      <c r="U661" s="77"/>
      <c r="V661" s="77"/>
      <c r="W661" s="77"/>
      <c r="X661" s="77"/>
      <c r="Y661" s="77"/>
      <c r="Z661" s="31" t="str">
        <f t="shared" si="46"/>
        <v/>
      </c>
      <c r="AA661" s="81">
        <f t="shared" si="50"/>
        <v>0</v>
      </c>
      <c r="AB661" s="81">
        <f t="shared" si="49"/>
        <v>0</v>
      </c>
      <c r="AC661" s="338"/>
      <c r="AD661" s="238"/>
      <c r="AE661" s="238"/>
      <c r="AF661" s="184"/>
      <c r="AG661" s="184"/>
      <c r="AH661" s="200"/>
      <c r="AI661" s="200"/>
      <c r="AJ661" s="216"/>
      <c r="AK661" s="216"/>
      <c r="AL661" s="216"/>
      <c r="AM661" s="252"/>
      <c r="AN661" s="252"/>
      <c r="AO661" s="252"/>
      <c r="AP661" s="252"/>
      <c r="AQ661" s="265"/>
      <c r="AR661" s="209"/>
    </row>
    <row r="662" spans="1:44" ht="13.5" customHeight="1" x14ac:dyDescent="0.2">
      <c r="A662" s="290"/>
      <c r="B662" s="275"/>
      <c r="C662" s="272"/>
      <c r="D662" s="275"/>
      <c r="E662" s="281"/>
      <c r="F662" s="275"/>
      <c r="G662" s="284"/>
      <c r="H662" s="197"/>
      <c r="I662" s="295"/>
      <c r="J662" s="197"/>
      <c r="K662" s="195"/>
      <c r="L662" s="195"/>
      <c r="M662" s="197"/>
      <c r="N662" s="184"/>
      <c r="O662" s="184"/>
      <c r="P662" s="235"/>
      <c r="Q662" s="195"/>
      <c r="R662" s="257"/>
      <c r="S662" s="30" t="s">
        <v>773</v>
      </c>
      <c r="T662" s="76"/>
      <c r="U662" s="77"/>
      <c r="V662" s="77"/>
      <c r="W662" s="77"/>
      <c r="X662" s="77"/>
      <c r="Y662" s="77"/>
      <c r="Z662" s="31" t="str">
        <f t="shared" si="46"/>
        <v/>
      </c>
      <c r="AA662" s="81">
        <f t="shared" si="50"/>
        <v>0</v>
      </c>
      <c r="AB662" s="81">
        <f t="shared" si="49"/>
        <v>0</v>
      </c>
      <c r="AC662" s="338"/>
      <c r="AD662" s="238"/>
      <c r="AE662" s="238"/>
      <c r="AF662" s="184"/>
      <c r="AG662" s="184"/>
      <c r="AH662" s="200"/>
      <c r="AI662" s="200"/>
      <c r="AJ662" s="216"/>
      <c r="AK662" s="216"/>
      <c r="AL662" s="216"/>
      <c r="AM662" s="252"/>
      <c r="AN662" s="252"/>
      <c r="AO662" s="252"/>
      <c r="AP662" s="252"/>
      <c r="AQ662" s="265"/>
      <c r="AR662" s="209"/>
    </row>
    <row r="663" spans="1:44" ht="13.5" customHeight="1" x14ac:dyDescent="0.2">
      <c r="A663" s="290"/>
      <c r="B663" s="275"/>
      <c r="C663" s="272"/>
      <c r="D663" s="275"/>
      <c r="E663" s="281"/>
      <c r="F663" s="275"/>
      <c r="G663" s="284"/>
      <c r="H663" s="197"/>
      <c r="I663" s="295">
        <v>26.3</v>
      </c>
      <c r="J663" s="197"/>
      <c r="K663" s="195"/>
      <c r="L663" s="195"/>
      <c r="M663" s="197"/>
      <c r="N663" s="184"/>
      <c r="O663" s="184"/>
      <c r="P663" s="235"/>
      <c r="Q663" s="195"/>
      <c r="R663" s="298">
        <f>IF(Q663="SI",1,IF(Q663="NO",3,0))</f>
        <v>0</v>
      </c>
      <c r="S663" s="30" t="s">
        <v>774</v>
      </c>
      <c r="T663" s="76"/>
      <c r="U663" s="77"/>
      <c r="V663" s="77"/>
      <c r="W663" s="77"/>
      <c r="X663" s="77"/>
      <c r="Y663" s="77"/>
      <c r="Z663" s="31" t="str">
        <f t="shared" si="46"/>
        <v/>
      </c>
      <c r="AA663" s="81">
        <f t="shared" si="50"/>
        <v>0</v>
      </c>
      <c r="AB663" s="81">
        <f t="shared" si="49"/>
        <v>0</v>
      </c>
      <c r="AC663" s="338"/>
      <c r="AD663" s="238"/>
      <c r="AE663" s="238"/>
      <c r="AF663" s="184"/>
      <c r="AG663" s="184"/>
      <c r="AH663" s="200"/>
      <c r="AI663" s="200"/>
      <c r="AJ663" s="216"/>
      <c r="AK663" s="216"/>
      <c r="AL663" s="216"/>
      <c r="AM663" s="252"/>
      <c r="AN663" s="252"/>
      <c r="AO663" s="252"/>
      <c r="AP663" s="252"/>
      <c r="AQ663" s="265"/>
      <c r="AR663" s="208"/>
    </row>
    <row r="664" spans="1:44" ht="13.5" customHeight="1" x14ac:dyDescent="0.2">
      <c r="A664" s="290"/>
      <c r="B664" s="275"/>
      <c r="C664" s="272"/>
      <c r="D664" s="275"/>
      <c r="E664" s="281"/>
      <c r="F664" s="275"/>
      <c r="G664" s="284"/>
      <c r="H664" s="197"/>
      <c r="I664" s="295"/>
      <c r="J664" s="197"/>
      <c r="K664" s="195"/>
      <c r="L664" s="195"/>
      <c r="M664" s="197"/>
      <c r="N664" s="184"/>
      <c r="O664" s="184"/>
      <c r="P664" s="235"/>
      <c r="Q664" s="195"/>
      <c r="R664" s="257"/>
      <c r="S664" s="30" t="s">
        <v>775</v>
      </c>
      <c r="T664" s="76"/>
      <c r="U664" s="77"/>
      <c r="V664" s="77"/>
      <c r="W664" s="77"/>
      <c r="X664" s="77"/>
      <c r="Y664" s="77"/>
      <c r="Z664" s="31" t="str">
        <f t="shared" si="46"/>
        <v/>
      </c>
      <c r="AA664" s="81">
        <f t="shared" si="50"/>
        <v>0</v>
      </c>
      <c r="AB664" s="81">
        <f t="shared" si="49"/>
        <v>0</v>
      </c>
      <c r="AC664" s="338"/>
      <c r="AD664" s="238"/>
      <c r="AE664" s="238"/>
      <c r="AF664" s="184"/>
      <c r="AG664" s="184"/>
      <c r="AH664" s="200"/>
      <c r="AI664" s="200"/>
      <c r="AJ664" s="216"/>
      <c r="AK664" s="216"/>
      <c r="AL664" s="216"/>
      <c r="AM664" s="252"/>
      <c r="AN664" s="252"/>
      <c r="AO664" s="252"/>
      <c r="AP664" s="252"/>
      <c r="AQ664" s="265"/>
      <c r="AR664" s="209"/>
    </row>
    <row r="665" spans="1:44" ht="13.5" customHeight="1" x14ac:dyDescent="0.2">
      <c r="A665" s="290"/>
      <c r="B665" s="275"/>
      <c r="C665" s="272"/>
      <c r="D665" s="275"/>
      <c r="E665" s="281"/>
      <c r="F665" s="275"/>
      <c r="G665" s="284"/>
      <c r="H665" s="197"/>
      <c r="I665" s="295"/>
      <c r="J665" s="197"/>
      <c r="K665" s="195"/>
      <c r="L665" s="195"/>
      <c r="M665" s="197"/>
      <c r="N665" s="184"/>
      <c r="O665" s="184"/>
      <c r="P665" s="235"/>
      <c r="Q665" s="195"/>
      <c r="R665" s="257"/>
      <c r="S665" s="30" t="s">
        <v>776</v>
      </c>
      <c r="T665" s="76"/>
      <c r="U665" s="77"/>
      <c r="V665" s="77"/>
      <c r="W665" s="77"/>
      <c r="X665" s="77"/>
      <c r="Y665" s="77"/>
      <c r="Z665" s="31" t="str">
        <f t="shared" si="46"/>
        <v/>
      </c>
      <c r="AA665" s="81">
        <f t="shared" si="50"/>
        <v>0</v>
      </c>
      <c r="AB665" s="81">
        <f t="shared" si="49"/>
        <v>0</v>
      </c>
      <c r="AC665" s="338"/>
      <c r="AD665" s="238"/>
      <c r="AE665" s="238"/>
      <c r="AF665" s="184"/>
      <c r="AG665" s="184"/>
      <c r="AH665" s="200"/>
      <c r="AI665" s="200"/>
      <c r="AJ665" s="216"/>
      <c r="AK665" s="216"/>
      <c r="AL665" s="216"/>
      <c r="AM665" s="252"/>
      <c r="AN665" s="252"/>
      <c r="AO665" s="252"/>
      <c r="AP665" s="252"/>
      <c r="AQ665" s="265"/>
      <c r="AR665" s="209"/>
    </row>
    <row r="666" spans="1:44" ht="13.5" customHeight="1" x14ac:dyDescent="0.2">
      <c r="A666" s="290"/>
      <c r="B666" s="275"/>
      <c r="C666" s="272"/>
      <c r="D666" s="275"/>
      <c r="E666" s="281"/>
      <c r="F666" s="275"/>
      <c r="G666" s="284"/>
      <c r="H666" s="197"/>
      <c r="I666" s="295"/>
      <c r="J666" s="197"/>
      <c r="K666" s="195"/>
      <c r="L666" s="195"/>
      <c r="M666" s="197"/>
      <c r="N666" s="184"/>
      <c r="O666" s="184"/>
      <c r="P666" s="235"/>
      <c r="Q666" s="195"/>
      <c r="R666" s="257"/>
      <c r="S666" s="30" t="s">
        <v>777</v>
      </c>
      <c r="T666" s="76"/>
      <c r="U666" s="77"/>
      <c r="V666" s="77"/>
      <c r="W666" s="77"/>
      <c r="X666" s="77"/>
      <c r="Y666" s="77"/>
      <c r="Z666" s="31" t="str">
        <f t="shared" si="46"/>
        <v/>
      </c>
      <c r="AA666" s="81">
        <f t="shared" si="50"/>
        <v>0</v>
      </c>
      <c r="AB666" s="81">
        <f t="shared" si="49"/>
        <v>0</v>
      </c>
      <c r="AC666" s="338"/>
      <c r="AD666" s="238"/>
      <c r="AE666" s="238"/>
      <c r="AF666" s="184"/>
      <c r="AG666" s="184"/>
      <c r="AH666" s="200"/>
      <c r="AI666" s="200"/>
      <c r="AJ666" s="216"/>
      <c r="AK666" s="216"/>
      <c r="AL666" s="216"/>
      <c r="AM666" s="252"/>
      <c r="AN666" s="252"/>
      <c r="AO666" s="252"/>
      <c r="AP666" s="252"/>
      <c r="AQ666" s="265"/>
      <c r="AR666" s="209"/>
    </row>
    <row r="667" spans="1:44" ht="13.5" customHeight="1" x14ac:dyDescent="0.2">
      <c r="A667" s="290"/>
      <c r="B667" s="275"/>
      <c r="C667" s="272"/>
      <c r="D667" s="275"/>
      <c r="E667" s="281"/>
      <c r="F667" s="275"/>
      <c r="G667" s="284"/>
      <c r="H667" s="197"/>
      <c r="I667" s="295"/>
      <c r="J667" s="197"/>
      <c r="K667" s="195"/>
      <c r="L667" s="195"/>
      <c r="M667" s="197"/>
      <c r="N667" s="184"/>
      <c r="O667" s="184"/>
      <c r="P667" s="235"/>
      <c r="Q667" s="195"/>
      <c r="R667" s="257"/>
      <c r="S667" s="30" t="s">
        <v>778</v>
      </c>
      <c r="T667" s="76"/>
      <c r="U667" s="77"/>
      <c r="V667" s="77"/>
      <c r="W667" s="77"/>
      <c r="X667" s="77"/>
      <c r="Y667" s="77"/>
      <c r="Z667" s="31" t="str">
        <f t="shared" si="46"/>
        <v/>
      </c>
      <c r="AA667" s="81">
        <f t="shared" si="50"/>
        <v>0</v>
      </c>
      <c r="AB667" s="81">
        <f t="shared" si="49"/>
        <v>0</v>
      </c>
      <c r="AC667" s="338"/>
      <c r="AD667" s="238"/>
      <c r="AE667" s="238"/>
      <c r="AF667" s="184"/>
      <c r="AG667" s="184"/>
      <c r="AH667" s="200"/>
      <c r="AI667" s="200"/>
      <c r="AJ667" s="216"/>
      <c r="AK667" s="216"/>
      <c r="AL667" s="216"/>
      <c r="AM667" s="252"/>
      <c r="AN667" s="252"/>
      <c r="AO667" s="252"/>
      <c r="AP667" s="252"/>
      <c r="AQ667" s="265"/>
      <c r="AR667" s="209"/>
    </row>
    <row r="668" spans="1:44" ht="13.5" customHeight="1" x14ac:dyDescent="0.2">
      <c r="A668" s="290"/>
      <c r="B668" s="275"/>
      <c r="C668" s="272"/>
      <c r="D668" s="275"/>
      <c r="E668" s="281"/>
      <c r="F668" s="275"/>
      <c r="G668" s="284"/>
      <c r="H668" s="197"/>
      <c r="I668" s="295">
        <v>26.4</v>
      </c>
      <c r="J668" s="197"/>
      <c r="K668" s="195"/>
      <c r="L668" s="195"/>
      <c r="M668" s="197"/>
      <c r="N668" s="184"/>
      <c r="O668" s="184"/>
      <c r="P668" s="235"/>
      <c r="Q668" s="195"/>
      <c r="R668" s="298">
        <f>IF(Q668="SI",1,IF(Q668="NO",3,0))</f>
        <v>0</v>
      </c>
      <c r="S668" s="30" t="s">
        <v>779</v>
      </c>
      <c r="T668" s="76"/>
      <c r="U668" s="77"/>
      <c r="V668" s="77"/>
      <c r="W668" s="77"/>
      <c r="X668" s="77"/>
      <c r="Y668" s="77"/>
      <c r="Z668" s="31" t="str">
        <f t="shared" si="46"/>
        <v/>
      </c>
      <c r="AA668" s="81">
        <f t="shared" si="50"/>
        <v>0</v>
      </c>
      <c r="AB668" s="81">
        <f t="shared" si="49"/>
        <v>0</v>
      </c>
      <c r="AC668" s="338"/>
      <c r="AD668" s="238"/>
      <c r="AE668" s="238"/>
      <c r="AF668" s="184"/>
      <c r="AG668" s="184"/>
      <c r="AH668" s="200"/>
      <c r="AI668" s="200"/>
      <c r="AJ668" s="216"/>
      <c r="AK668" s="216"/>
      <c r="AL668" s="216"/>
      <c r="AM668" s="252"/>
      <c r="AN668" s="252"/>
      <c r="AO668" s="252"/>
      <c r="AP668" s="252"/>
      <c r="AQ668" s="265"/>
      <c r="AR668" s="208"/>
    </row>
    <row r="669" spans="1:44" ht="13.5" customHeight="1" x14ac:dyDescent="0.2">
      <c r="A669" s="290"/>
      <c r="B669" s="275"/>
      <c r="C669" s="272"/>
      <c r="D669" s="275"/>
      <c r="E669" s="281"/>
      <c r="F669" s="275"/>
      <c r="G669" s="284"/>
      <c r="H669" s="197"/>
      <c r="I669" s="295"/>
      <c r="J669" s="197"/>
      <c r="K669" s="195"/>
      <c r="L669" s="195"/>
      <c r="M669" s="197"/>
      <c r="N669" s="184"/>
      <c r="O669" s="184"/>
      <c r="P669" s="235"/>
      <c r="Q669" s="195"/>
      <c r="R669" s="257"/>
      <c r="S669" s="30" t="s">
        <v>780</v>
      </c>
      <c r="T669" s="76"/>
      <c r="U669" s="77"/>
      <c r="V669" s="77"/>
      <c r="W669" s="77"/>
      <c r="X669" s="77"/>
      <c r="Y669" s="77"/>
      <c r="Z669" s="31" t="str">
        <f t="shared" si="46"/>
        <v/>
      </c>
      <c r="AA669" s="81">
        <f t="shared" si="50"/>
        <v>0</v>
      </c>
      <c r="AB669" s="81">
        <f t="shared" si="49"/>
        <v>0</v>
      </c>
      <c r="AC669" s="338"/>
      <c r="AD669" s="238"/>
      <c r="AE669" s="238"/>
      <c r="AF669" s="184"/>
      <c r="AG669" s="184"/>
      <c r="AH669" s="200"/>
      <c r="AI669" s="200"/>
      <c r="AJ669" s="216"/>
      <c r="AK669" s="216"/>
      <c r="AL669" s="216"/>
      <c r="AM669" s="252"/>
      <c r="AN669" s="252"/>
      <c r="AO669" s="252"/>
      <c r="AP669" s="252"/>
      <c r="AQ669" s="265"/>
      <c r="AR669" s="209"/>
    </row>
    <row r="670" spans="1:44" ht="13.5" customHeight="1" x14ac:dyDescent="0.2">
      <c r="A670" s="290"/>
      <c r="B670" s="275"/>
      <c r="C670" s="272"/>
      <c r="D670" s="275"/>
      <c r="E670" s="281"/>
      <c r="F670" s="275"/>
      <c r="G670" s="284"/>
      <c r="H670" s="197"/>
      <c r="I670" s="295"/>
      <c r="J670" s="197"/>
      <c r="K670" s="195"/>
      <c r="L670" s="195"/>
      <c r="M670" s="197"/>
      <c r="N670" s="184"/>
      <c r="O670" s="184"/>
      <c r="P670" s="235"/>
      <c r="Q670" s="195"/>
      <c r="R670" s="257"/>
      <c r="S670" s="30" t="s">
        <v>781</v>
      </c>
      <c r="T670" s="76"/>
      <c r="U670" s="77"/>
      <c r="V670" s="77"/>
      <c r="W670" s="77"/>
      <c r="X670" s="77"/>
      <c r="Y670" s="77"/>
      <c r="Z670" s="31" t="str">
        <f t="shared" ref="Z670:Z733" si="51">IF($T670&lt;&gt;"",IF(AND(V670="SI",W670="SI",X670="SI",Y670="SI"),"Suficiente",IF(OR(V670="NO",W670="NO",X670="NO",Y670="NO"),"Deficiente",IF(OR(V670="",W670="",X670="",Y670=""),"Falta Valorar el Control",""))),"")</f>
        <v/>
      </c>
      <c r="AA670" s="81">
        <f t="shared" si="50"/>
        <v>0</v>
      </c>
      <c r="AB670" s="81">
        <f t="shared" si="49"/>
        <v>0</v>
      </c>
      <c r="AC670" s="338"/>
      <c r="AD670" s="238"/>
      <c r="AE670" s="238"/>
      <c r="AF670" s="184"/>
      <c r="AG670" s="184"/>
      <c r="AH670" s="200"/>
      <c r="AI670" s="200"/>
      <c r="AJ670" s="216"/>
      <c r="AK670" s="216"/>
      <c r="AL670" s="216"/>
      <c r="AM670" s="252"/>
      <c r="AN670" s="252"/>
      <c r="AO670" s="252"/>
      <c r="AP670" s="252"/>
      <c r="AQ670" s="265"/>
      <c r="AR670" s="209"/>
    </row>
    <row r="671" spans="1:44" ht="13.5" customHeight="1" x14ac:dyDescent="0.2">
      <c r="A671" s="290"/>
      <c r="B671" s="275"/>
      <c r="C671" s="272"/>
      <c r="D671" s="275"/>
      <c r="E671" s="281"/>
      <c r="F671" s="275"/>
      <c r="G671" s="284"/>
      <c r="H671" s="197"/>
      <c r="I671" s="295"/>
      <c r="J671" s="197"/>
      <c r="K671" s="195"/>
      <c r="L671" s="195"/>
      <c r="M671" s="197"/>
      <c r="N671" s="184"/>
      <c r="O671" s="184"/>
      <c r="P671" s="235"/>
      <c r="Q671" s="195"/>
      <c r="R671" s="257"/>
      <c r="S671" s="30" t="s">
        <v>782</v>
      </c>
      <c r="T671" s="76"/>
      <c r="U671" s="77"/>
      <c r="V671" s="77"/>
      <c r="W671" s="77"/>
      <c r="X671" s="77"/>
      <c r="Y671" s="77"/>
      <c r="Z671" s="31" t="str">
        <f t="shared" si="51"/>
        <v/>
      </c>
      <c r="AA671" s="81">
        <f t="shared" si="50"/>
        <v>0</v>
      </c>
      <c r="AB671" s="81">
        <f t="shared" si="49"/>
        <v>0</v>
      </c>
      <c r="AC671" s="338"/>
      <c r="AD671" s="238"/>
      <c r="AE671" s="238"/>
      <c r="AF671" s="184"/>
      <c r="AG671" s="184"/>
      <c r="AH671" s="200"/>
      <c r="AI671" s="200"/>
      <c r="AJ671" s="216"/>
      <c r="AK671" s="216"/>
      <c r="AL671" s="216"/>
      <c r="AM671" s="252"/>
      <c r="AN671" s="252"/>
      <c r="AO671" s="252"/>
      <c r="AP671" s="252"/>
      <c r="AQ671" s="265"/>
      <c r="AR671" s="209"/>
    </row>
    <row r="672" spans="1:44" ht="13.5" customHeight="1" x14ac:dyDescent="0.2">
      <c r="A672" s="290"/>
      <c r="B672" s="275"/>
      <c r="C672" s="272"/>
      <c r="D672" s="275"/>
      <c r="E672" s="281"/>
      <c r="F672" s="275"/>
      <c r="G672" s="284"/>
      <c r="H672" s="197"/>
      <c r="I672" s="295"/>
      <c r="J672" s="197"/>
      <c r="K672" s="195"/>
      <c r="L672" s="195"/>
      <c r="M672" s="197"/>
      <c r="N672" s="184"/>
      <c r="O672" s="184"/>
      <c r="P672" s="235"/>
      <c r="Q672" s="195"/>
      <c r="R672" s="257"/>
      <c r="S672" s="30" t="s">
        <v>783</v>
      </c>
      <c r="T672" s="76"/>
      <c r="U672" s="77"/>
      <c r="V672" s="77"/>
      <c r="W672" s="77"/>
      <c r="X672" s="77"/>
      <c r="Y672" s="77"/>
      <c r="Z672" s="31" t="str">
        <f t="shared" si="51"/>
        <v/>
      </c>
      <c r="AA672" s="81">
        <f t="shared" si="50"/>
        <v>0</v>
      </c>
      <c r="AB672" s="81">
        <f t="shared" si="49"/>
        <v>0</v>
      </c>
      <c r="AC672" s="338"/>
      <c r="AD672" s="238"/>
      <c r="AE672" s="238"/>
      <c r="AF672" s="184"/>
      <c r="AG672" s="184"/>
      <c r="AH672" s="200"/>
      <c r="AI672" s="200"/>
      <c r="AJ672" s="216"/>
      <c r="AK672" s="216"/>
      <c r="AL672" s="216"/>
      <c r="AM672" s="252"/>
      <c r="AN672" s="252"/>
      <c r="AO672" s="252"/>
      <c r="AP672" s="252"/>
      <c r="AQ672" s="265"/>
      <c r="AR672" s="209"/>
    </row>
    <row r="673" spans="1:44" ht="13.5" customHeight="1" x14ac:dyDescent="0.2">
      <c r="A673" s="290"/>
      <c r="B673" s="275"/>
      <c r="C673" s="272"/>
      <c r="D673" s="275"/>
      <c r="E673" s="281"/>
      <c r="F673" s="275"/>
      <c r="G673" s="284"/>
      <c r="H673" s="197"/>
      <c r="I673" s="295">
        <v>26.5</v>
      </c>
      <c r="J673" s="197"/>
      <c r="K673" s="195"/>
      <c r="L673" s="195"/>
      <c r="M673" s="197"/>
      <c r="N673" s="184"/>
      <c r="O673" s="184"/>
      <c r="P673" s="235"/>
      <c r="Q673" s="195"/>
      <c r="R673" s="298">
        <f>IF(Q673="SI",1,IF(Q673="NO",3,0))</f>
        <v>0</v>
      </c>
      <c r="S673" s="30" t="s">
        <v>784</v>
      </c>
      <c r="T673" s="76"/>
      <c r="U673" s="77"/>
      <c r="V673" s="77"/>
      <c r="W673" s="77"/>
      <c r="X673" s="77"/>
      <c r="Y673" s="77"/>
      <c r="Z673" s="31" t="str">
        <f t="shared" si="51"/>
        <v/>
      </c>
      <c r="AA673" s="81">
        <f t="shared" si="50"/>
        <v>0</v>
      </c>
      <c r="AB673" s="81">
        <f t="shared" si="49"/>
        <v>0</v>
      </c>
      <c r="AC673" s="338"/>
      <c r="AD673" s="238"/>
      <c r="AE673" s="238"/>
      <c r="AF673" s="184"/>
      <c r="AG673" s="184"/>
      <c r="AH673" s="200"/>
      <c r="AI673" s="200"/>
      <c r="AJ673" s="216"/>
      <c r="AK673" s="216"/>
      <c r="AL673" s="216"/>
      <c r="AM673" s="252"/>
      <c r="AN673" s="252"/>
      <c r="AO673" s="252"/>
      <c r="AP673" s="252"/>
      <c r="AQ673" s="265"/>
      <c r="AR673" s="208"/>
    </row>
    <row r="674" spans="1:44" ht="13.5" customHeight="1" x14ac:dyDescent="0.2">
      <c r="A674" s="290"/>
      <c r="B674" s="275"/>
      <c r="C674" s="272"/>
      <c r="D674" s="275"/>
      <c r="E674" s="281"/>
      <c r="F674" s="275"/>
      <c r="G674" s="284"/>
      <c r="H674" s="197"/>
      <c r="I674" s="295"/>
      <c r="J674" s="197"/>
      <c r="K674" s="195"/>
      <c r="L674" s="195"/>
      <c r="M674" s="197"/>
      <c r="N674" s="184"/>
      <c r="O674" s="184"/>
      <c r="P674" s="235"/>
      <c r="Q674" s="195"/>
      <c r="R674" s="257"/>
      <c r="S674" s="30" t="s">
        <v>785</v>
      </c>
      <c r="T674" s="76"/>
      <c r="U674" s="77"/>
      <c r="V674" s="77"/>
      <c r="W674" s="77"/>
      <c r="X674" s="77"/>
      <c r="Y674" s="77"/>
      <c r="Z674" s="31" t="str">
        <f t="shared" si="51"/>
        <v/>
      </c>
      <c r="AA674" s="81">
        <f t="shared" si="50"/>
        <v>0</v>
      </c>
      <c r="AB674" s="81">
        <f t="shared" si="49"/>
        <v>0</v>
      </c>
      <c r="AC674" s="338"/>
      <c r="AD674" s="238"/>
      <c r="AE674" s="238"/>
      <c r="AF674" s="184"/>
      <c r="AG674" s="184"/>
      <c r="AH674" s="200"/>
      <c r="AI674" s="200"/>
      <c r="AJ674" s="216"/>
      <c r="AK674" s="216"/>
      <c r="AL674" s="216"/>
      <c r="AM674" s="252"/>
      <c r="AN674" s="252"/>
      <c r="AO674" s="252"/>
      <c r="AP674" s="252"/>
      <c r="AQ674" s="265"/>
      <c r="AR674" s="209"/>
    </row>
    <row r="675" spans="1:44" ht="13.5" customHeight="1" x14ac:dyDescent="0.2">
      <c r="A675" s="290"/>
      <c r="B675" s="275"/>
      <c r="C675" s="272"/>
      <c r="D675" s="275"/>
      <c r="E675" s="281"/>
      <c r="F675" s="275"/>
      <c r="G675" s="284"/>
      <c r="H675" s="197"/>
      <c r="I675" s="295"/>
      <c r="J675" s="197"/>
      <c r="K675" s="195"/>
      <c r="L675" s="195"/>
      <c r="M675" s="197"/>
      <c r="N675" s="184"/>
      <c r="O675" s="184"/>
      <c r="P675" s="235"/>
      <c r="Q675" s="195"/>
      <c r="R675" s="257"/>
      <c r="S675" s="30" t="s">
        <v>786</v>
      </c>
      <c r="T675" s="76"/>
      <c r="U675" s="77"/>
      <c r="V675" s="77"/>
      <c r="W675" s="77"/>
      <c r="X675" s="77"/>
      <c r="Y675" s="77"/>
      <c r="Z675" s="31" t="str">
        <f t="shared" si="51"/>
        <v/>
      </c>
      <c r="AA675" s="81">
        <f t="shared" si="50"/>
        <v>0</v>
      </c>
      <c r="AB675" s="81">
        <f t="shared" si="49"/>
        <v>0</v>
      </c>
      <c r="AC675" s="338"/>
      <c r="AD675" s="238"/>
      <c r="AE675" s="238"/>
      <c r="AF675" s="184"/>
      <c r="AG675" s="184"/>
      <c r="AH675" s="200"/>
      <c r="AI675" s="200"/>
      <c r="AJ675" s="216"/>
      <c r="AK675" s="216"/>
      <c r="AL675" s="216"/>
      <c r="AM675" s="252"/>
      <c r="AN675" s="252"/>
      <c r="AO675" s="252"/>
      <c r="AP675" s="252"/>
      <c r="AQ675" s="265"/>
      <c r="AR675" s="209"/>
    </row>
    <row r="676" spans="1:44" ht="13.5" customHeight="1" x14ac:dyDescent="0.2">
      <c r="A676" s="290"/>
      <c r="B676" s="275"/>
      <c r="C676" s="272"/>
      <c r="D676" s="275"/>
      <c r="E676" s="281"/>
      <c r="F676" s="275"/>
      <c r="G676" s="284"/>
      <c r="H676" s="197"/>
      <c r="I676" s="295"/>
      <c r="J676" s="197"/>
      <c r="K676" s="195"/>
      <c r="L676" s="195"/>
      <c r="M676" s="197"/>
      <c r="N676" s="184"/>
      <c r="O676" s="184"/>
      <c r="P676" s="235"/>
      <c r="Q676" s="195"/>
      <c r="R676" s="257"/>
      <c r="S676" s="30" t="s">
        <v>787</v>
      </c>
      <c r="T676" s="76"/>
      <c r="U676" s="77"/>
      <c r="V676" s="77"/>
      <c r="W676" s="77"/>
      <c r="X676" s="77"/>
      <c r="Y676" s="77"/>
      <c r="Z676" s="31" t="str">
        <f t="shared" si="51"/>
        <v/>
      </c>
      <c r="AA676" s="81">
        <f t="shared" si="50"/>
        <v>0</v>
      </c>
      <c r="AB676" s="81">
        <f t="shared" si="49"/>
        <v>0</v>
      </c>
      <c r="AC676" s="338"/>
      <c r="AD676" s="238"/>
      <c r="AE676" s="238"/>
      <c r="AF676" s="184"/>
      <c r="AG676" s="184"/>
      <c r="AH676" s="200"/>
      <c r="AI676" s="200"/>
      <c r="AJ676" s="216"/>
      <c r="AK676" s="216"/>
      <c r="AL676" s="216"/>
      <c r="AM676" s="252"/>
      <c r="AN676" s="252"/>
      <c r="AO676" s="252"/>
      <c r="AP676" s="252"/>
      <c r="AQ676" s="265"/>
      <c r="AR676" s="209"/>
    </row>
    <row r="677" spans="1:44" ht="13.5" customHeight="1" x14ac:dyDescent="0.2">
      <c r="A677" s="291"/>
      <c r="B677" s="276"/>
      <c r="C677" s="273"/>
      <c r="D677" s="276"/>
      <c r="E677" s="282"/>
      <c r="F677" s="276"/>
      <c r="G677" s="285"/>
      <c r="H677" s="198"/>
      <c r="I677" s="296"/>
      <c r="J677" s="198"/>
      <c r="K677" s="233"/>
      <c r="L677" s="233"/>
      <c r="M677" s="198"/>
      <c r="N677" s="185"/>
      <c r="O677" s="185"/>
      <c r="P677" s="236"/>
      <c r="Q677" s="233"/>
      <c r="R677" s="299"/>
      <c r="S677" s="32" t="s">
        <v>788</v>
      </c>
      <c r="T677" s="78"/>
      <c r="U677" s="79"/>
      <c r="V677" s="79"/>
      <c r="W677" s="79"/>
      <c r="X677" s="79"/>
      <c r="Y677" s="79"/>
      <c r="Z677" s="33" t="str">
        <f t="shared" si="51"/>
        <v/>
      </c>
      <c r="AA677" s="82">
        <f t="shared" si="50"/>
        <v>0</v>
      </c>
      <c r="AB677" s="82">
        <f t="shared" si="49"/>
        <v>0</v>
      </c>
      <c r="AC677" s="339"/>
      <c r="AD677" s="239"/>
      <c r="AE677" s="239"/>
      <c r="AF677" s="185"/>
      <c r="AG677" s="185"/>
      <c r="AH677" s="201"/>
      <c r="AI677" s="201"/>
      <c r="AJ677" s="217"/>
      <c r="AK677" s="217"/>
      <c r="AL677" s="217"/>
      <c r="AM677" s="253"/>
      <c r="AN677" s="253"/>
      <c r="AO677" s="253"/>
      <c r="AP677" s="253"/>
      <c r="AQ677" s="266"/>
      <c r="AR677" s="210"/>
    </row>
    <row r="678" spans="1:44" ht="13.5" customHeight="1" x14ac:dyDescent="0.2">
      <c r="A678" s="277" t="str">
        <f>IF(E678&lt;&gt;"",'Información General'!$D$15&amp;"_"&amp;+$A$1+27,"")</f>
        <v/>
      </c>
      <c r="B678" s="286"/>
      <c r="C678" s="304"/>
      <c r="D678" s="286"/>
      <c r="E678" s="301"/>
      <c r="F678" s="286"/>
      <c r="G678" s="224"/>
      <c r="H678" s="242"/>
      <c r="I678" s="245">
        <v>27.1</v>
      </c>
      <c r="J678" s="227"/>
      <c r="K678" s="232"/>
      <c r="L678" s="232"/>
      <c r="M678" s="227"/>
      <c r="N678" s="189"/>
      <c r="O678" s="189"/>
      <c r="P678" s="192" t="str">
        <f>IF(AND(N678&lt;&gt;"",O678&lt;&gt;""),IF(AND(N678&gt;5,O678&gt;5),"I",IF(AND(N678&lt;=5,O678&gt;5),"II",IF(AND(N678&gt;5,O678&lt;=5),"IV",IF(AND(N678&lt;=5,O678&lt;=5),"III")))),"")</f>
        <v/>
      </c>
      <c r="Q678" s="232"/>
      <c r="R678" s="310">
        <f>IF(Q678="SI",1,IF(Q678="NO",3,0))</f>
        <v>0</v>
      </c>
      <c r="S678" s="28" t="s">
        <v>789</v>
      </c>
      <c r="T678" s="73"/>
      <c r="U678" s="74"/>
      <c r="V678" s="74"/>
      <c r="W678" s="74"/>
      <c r="X678" s="74"/>
      <c r="Y678" s="74"/>
      <c r="Z678" s="29" t="str">
        <f t="shared" si="51"/>
        <v/>
      </c>
      <c r="AA678" s="80">
        <f t="shared" si="50"/>
        <v>0</v>
      </c>
      <c r="AB678" s="80">
        <f>IF(Z678="Deficiente",1,0)</f>
        <v>0</v>
      </c>
      <c r="AC678" s="307" t="str">
        <f>IF(SUM(R678:R702)&gt;=1,IF((SUM(R678:R702)/COUNTA(Q678:Q702))=1,IF(SUM(AA678:AA702)&gt;=1,IF(SUM(AA678:AA702)/(SUM(AA678:AA702)+SUM(AB678:AB702))=100%,"SI","NO"),"NO"),"NO"),"")</f>
        <v/>
      </c>
      <c r="AD678" s="241" t="str">
        <f>IF($N678=1,"b","")</f>
        <v/>
      </c>
      <c r="AE678" s="241" t="str">
        <f>IF($O678=1,"b","")</f>
        <v/>
      </c>
      <c r="AF678" s="189"/>
      <c r="AG678" s="189"/>
      <c r="AH678" s="202">
        <f>IF(OR($AD678="b",$AE678="b"),2,0)</f>
        <v>0</v>
      </c>
      <c r="AI678" s="202">
        <f>IF(AND($N678=1,$AF678=1,$O678=1,$AG678=1),1,0)</f>
        <v>0</v>
      </c>
      <c r="AJ678" s="186">
        <f>IF(AF678&lt;&gt;"",IF(AI678=1,1,IF(OR($AF678&gt;$N678,AND($AC678="SI",$AF678=$N678),AND($AC678="NO",$AF678&lt;&gt;$N678)),0,1)),0)</f>
        <v>0</v>
      </c>
      <c r="AK678" s="186">
        <f>IF(AG678&lt;&gt;"",IF(AI678=1,1,IF(OR(AG678&gt;O678,AND(AC678="SI",AG678=O678),AND(AC678="NO",AG678&lt;&gt;O678)),0,1)),0)</f>
        <v>0</v>
      </c>
      <c r="AL678" s="186">
        <f>IF(AC678&lt;&gt;"",(+AI678+AJ678+AK678),0)</f>
        <v>0</v>
      </c>
      <c r="AM678" s="251" t="str">
        <f>IF($AL678&gt;=2,IF(AND($AF678="",$AG678=""),"",IF(AND($AF678&gt;5,$AG678&gt;5),"I","")),"")</f>
        <v/>
      </c>
      <c r="AN678" s="251" t="str">
        <f>IF($AL678&gt;=2,IF(AND($AF678="",$AG678=""),"",IF(AND($AF678&lt;6,$AG678&gt;5),"II","")),"")</f>
        <v/>
      </c>
      <c r="AO678" s="251" t="str">
        <f>IF($AL678&gt;=2,IF(AND($AF678="",$AG678=""),"",IF(AND($AF678&lt;6,$AG678&lt;6),"III","")),"")</f>
        <v/>
      </c>
      <c r="AP678" s="251" t="str">
        <f>IF($AL678&gt;=2,IF(AND($AF678="",$AG678=""),"",IF(AND($AF678&gt;5,$AG678&lt;6),"IV","")),"")</f>
        <v/>
      </c>
      <c r="AQ678" s="261"/>
      <c r="AR678" s="254"/>
    </row>
    <row r="679" spans="1:44" ht="13.5" customHeight="1" x14ac:dyDescent="0.2">
      <c r="A679" s="278"/>
      <c r="B679" s="287"/>
      <c r="C679" s="305"/>
      <c r="D679" s="287"/>
      <c r="E679" s="302"/>
      <c r="F679" s="287"/>
      <c r="G679" s="225"/>
      <c r="H679" s="197"/>
      <c r="I679" s="243"/>
      <c r="J679" s="182"/>
      <c r="K679" s="180"/>
      <c r="L679" s="180"/>
      <c r="M679" s="182"/>
      <c r="N679" s="190"/>
      <c r="O679" s="190"/>
      <c r="P679" s="193"/>
      <c r="Q679" s="180"/>
      <c r="R679" s="257"/>
      <c r="S679" s="30" t="s">
        <v>790</v>
      </c>
      <c r="T679" s="76"/>
      <c r="U679" s="77"/>
      <c r="V679" s="77"/>
      <c r="W679" s="77"/>
      <c r="X679" s="77"/>
      <c r="Y679" s="77"/>
      <c r="Z679" s="31" t="str">
        <f t="shared" si="51"/>
        <v/>
      </c>
      <c r="AA679" s="81">
        <f t="shared" si="50"/>
        <v>0</v>
      </c>
      <c r="AB679" s="81">
        <f t="shared" ref="AB679:AB702" si="52">IF(Z679="Deficiente",1,0)</f>
        <v>0</v>
      </c>
      <c r="AC679" s="308"/>
      <c r="AD679" s="238"/>
      <c r="AE679" s="238"/>
      <c r="AF679" s="190"/>
      <c r="AG679" s="190"/>
      <c r="AH679" s="200"/>
      <c r="AI679" s="200"/>
      <c r="AJ679" s="187"/>
      <c r="AK679" s="187"/>
      <c r="AL679" s="187"/>
      <c r="AM679" s="252"/>
      <c r="AN679" s="252"/>
      <c r="AO679" s="252"/>
      <c r="AP679" s="252"/>
      <c r="AQ679" s="262"/>
      <c r="AR679" s="209"/>
    </row>
    <row r="680" spans="1:44" ht="13.5" customHeight="1" x14ac:dyDescent="0.2">
      <c r="A680" s="278"/>
      <c r="B680" s="287"/>
      <c r="C680" s="305"/>
      <c r="D680" s="287"/>
      <c r="E680" s="302"/>
      <c r="F680" s="287"/>
      <c r="G680" s="225"/>
      <c r="H680" s="197"/>
      <c r="I680" s="243"/>
      <c r="J680" s="182"/>
      <c r="K680" s="180"/>
      <c r="L680" s="180"/>
      <c r="M680" s="182"/>
      <c r="N680" s="190"/>
      <c r="O680" s="190"/>
      <c r="P680" s="193"/>
      <c r="Q680" s="180"/>
      <c r="R680" s="257"/>
      <c r="S680" s="30" t="s">
        <v>791</v>
      </c>
      <c r="T680" s="76"/>
      <c r="U680" s="77"/>
      <c r="V680" s="77"/>
      <c r="W680" s="77"/>
      <c r="X680" s="77"/>
      <c r="Y680" s="77"/>
      <c r="Z680" s="31" t="str">
        <f t="shared" si="51"/>
        <v/>
      </c>
      <c r="AA680" s="81">
        <f t="shared" si="50"/>
        <v>0</v>
      </c>
      <c r="AB680" s="81">
        <f t="shared" si="52"/>
        <v>0</v>
      </c>
      <c r="AC680" s="308"/>
      <c r="AD680" s="238"/>
      <c r="AE680" s="238"/>
      <c r="AF680" s="190"/>
      <c r="AG680" s="190"/>
      <c r="AH680" s="200"/>
      <c r="AI680" s="200"/>
      <c r="AJ680" s="187"/>
      <c r="AK680" s="187"/>
      <c r="AL680" s="187"/>
      <c r="AM680" s="252"/>
      <c r="AN680" s="252"/>
      <c r="AO680" s="252"/>
      <c r="AP680" s="252"/>
      <c r="AQ680" s="262"/>
      <c r="AR680" s="209"/>
    </row>
    <row r="681" spans="1:44" ht="13.5" customHeight="1" x14ac:dyDescent="0.2">
      <c r="A681" s="278"/>
      <c r="B681" s="287"/>
      <c r="C681" s="305"/>
      <c r="D681" s="287"/>
      <c r="E681" s="302"/>
      <c r="F681" s="287"/>
      <c r="G681" s="225"/>
      <c r="H681" s="197"/>
      <c r="I681" s="243"/>
      <c r="J681" s="182"/>
      <c r="K681" s="180"/>
      <c r="L681" s="180"/>
      <c r="M681" s="182"/>
      <c r="N681" s="190"/>
      <c r="O681" s="190"/>
      <c r="P681" s="193"/>
      <c r="Q681" s="180"/>
      <c r="R681" s="257"/>
      <c r="S681" s="30" t="s">
        <v>792</v>
      </c>
      <c r="T681" s="76"/>
      <c r="U681" s="77"/>
      <c r="V681" s="77"/>
      <c r="W681" s="77"/>
      <c r="X681" s="77"/>
      <c r="Y681" s="77"/>
      <c r="Z681" s="31" t="str">
        <f t="shared" si="51"/>
        <v/>
      </c>
      <c r="AA681" s="81">
        <f t="shared" si="50"/>
        <v>0</v>
      </c>
      <c r="AB681" s="81">
        <f t="shared" si="52"/>
        <v>0</v>
      </c>
      <c r="AC681" s="308"/>
      <c r="AD681" s="238"/>
      <c r="AE681" s="238"/>
      <c r="AF681" s="190"/>
      <c r="AG681" s="190"/>
      <c r="AH681" s="200"/>
      <c r="AI681" s="200"/>
      <c r="AJ681" s="187"/>
      <c r="AK681" s="187"/>
      <c r="AL681" s="187"/>
      <c r="AM681" s="252"/>
      <c r="AN681" s="252"/>
      <c r="AO681" s="252"/>
      <c r="AP681" s="252"/>
      <c r="AQ681" s="262"/>
      <c r="AR681" s="209"/>
    </row>
    <row r="682" spans="1:44" ht="13.5" customHeight="1" x14ac:dyDescent="0.2">
      <c r="A682" s="278"/>
      <c r="B682" s="287"/>
      <c r="C682" s="305"/>
      <c r="D682" s="287"/>
      <c r="E682" s="302"/>
      <c r="F682" s="287"/>
      <c r="G682" s="225"/>
      <c r="H682" s="197"/>
      <c r="I682" s="243"/>
      <c r="J682" s="182"/>
      <c r="K682" s="180"/>
      <c r="L682" s="180"/>
      <c r="M682" s="182"/>
      <c r="N682" s="190"/>
      <c r="O682" s="190"/>
      <c r="P682" s="193"/>
      <c r="Q682" s="180"/>
      <c r="R682" s="257"/>
      <c r="S682" s="30" t="s">
        <v>793</v>
      </c>
      <c r="T682" s="76"/>
      <c r="U682" s="77"/>
      <c r="V682" s="77"/>
      <c r="W682" s="77"/>
      <c r="X682" s="77"/>
      <c r="Y682" s="77"/>
      <c r="Z682" s="31" t="str">
        <f t="shared" si="51"/>
        <v/>
      </c>
      <c r="AA682" s="81">
        <f t="shared" si="50"/>
        <v>0</v>
      </c>
      <c r="AB682" s="81">
        <f t="shared" si="52"/>
        <v>0</v>
      </c>
      <c r="AC682" s="308"/>
      <c r="AD682" s="238"/>
      <c r="AE682" s="238"/>
      <c r="AF682" s="190"/>
      <c r="AG682" s="190"/>
      <c r="AH682" s="200"/>
      <c r="AI682" s="200"/>
      <c r="AJ682" s="187"/>
      <c r="AK682" s="187"/>
      <c r="AL682" s="187"/>
      <c r="AM682" s="252"/>
      <c r="AN682" s="252"/>
      <c r="AO682" s="252"/>
      <c r="AP682" s="252"/>
      <c r="AQ682" s="262"/>
      <c r="AR682" s="209"/>
    </row>
    <row r="683" spans="1:44" ht="13.5" customHeight="1" x14ac:dyDescent="0.2">
      <c r="A683" s="278"/>
      <c r="B683" s="287"/>
      <c r="C683" s="305"/>
      <c r="D683" s="287"/>
      <c r="E683" s="302"/>
      <c r="F683" s="287"/>
      <c r="G683" s="225"/>
      <c r="H683" s="197"/>
      <c r="I683" s="243">
        <v>27.2</v>
      </c>
      <c r="J683" s="182"/>
      <c r="K683" s="180"/>
      <c r="L683" s="180"/>
      <c r="M683" s="182"/>
      <c r="N683" s="190"/>
      <c r="O683" s="190"/>
      <c r="P683" s="193"/>
      <c r="Q683" s="180"/>
      <c r="R683" s="256">
        <f>IF(Q683="SI",1,IF(Q683="NO",3,0))</f>
        <v>0</v>
      </c>
      <c r="S683" s="30" t="s">
        <v>794</v>
      </c>
      <c r="T683" s="76"/>
      <c r="U683" s="77"/>
      <c r="V683" s="77"/>
      <c r="W683" s="77"/>
      <c r="X683" s="77"/>
      <c r="Y683" s="77"/>
      <c r="Z683" s="31" t="str">
        <f t="shared" si="51"/>
        <v/>
      </c>
      <c r="AA683" s="81">
        <f t="shared" si="50"/>
        <v>0</v>
      </c>
      <c r="AB683" s="81">
        <f t="shared" si="52"/>
        <v>0</v>
      </c>
      <c r="AC683" s="308"/>
      <c r="AD683" s="238"/>
      <c r="AE683" s="238"/>
      <c r="AF683" s="190"/>
      <c r="AG683" s="190"/>
      <c r="AH683" s="200"/>
      <c r="AI683" s="200"/>
      <c r="AJ683" s="187"/>
      <c r="AK683" s="187"/>
      <c r="AL683" s="187"/>
      <c r="AM683" s="252"/>
      <c r="AN683" s="252"/>
      <c r="AO683" s="252"/>
      <c r="AP683" s="252"/>
      <c r="AQ683" s="262"/>
      <c r="AR683" s="255"/>
    </row>
    <row r="684" spans="1:44" ht="13.5" customHeight="1" x14ac:dyDescent="0.2">
      <c r="A684" s="278"/>
      <c r="B684" s="287"/>
      <c r="C684" s="305"/>
      <c r="D684" s="287"/>
      <c r="E684" s="302"/>
      <c r="F684" s="287"/>
      <c r="G684" s="225"/>
      <c r="H684" s="197"/>
      <c r="I684" s="243"/>
      <c r="J684" s="182"/>
      <c r="K684" s="180"/>
      <c r="L684" s="180"/>
      <c r="M684" s="182"/>
      <c r="N684" s="190"/>
      <c r="O684" s="190"/>
      <c r="P684" s="193"/>
      <c r="Q684" s="180"/>
      <c r="R684" s="257"/>
      <c r="S684" s="30" t="s">
        <v>795</v>
      </c>
      <c r="T684" s="76"/>
      <c r="U684" s="77"/>
      <c r="V684" s="77"/>
      <c r="W684" s="77"/>
      <c r="X684" s="77"/>
      <c r="Y684" s="77"/>
      <c r="Z684" s="31" t="str">
        <f t="shared" si="51"/>
        <v/>
      </c>
      <c r="AA684" s="81">
        <f t="shared" si="50"/>
        <v>0</v>
      </c>
      <c r="AB684" s="81">
        <f t="shared" si="52"/>
        <v>0</v>
      </c>
      <c r="AC684" s="308"/>
      <c r="AD684" s="238"/>
      <c r="AE684" s="238"/>
      <c r="AF684" s="190"/>
      <c r="AG684" s="190"/>
      <c r="AH684" s="200"/>
      <c r="AI684" s="200"/>
      <c r="AJ684" s="187"/>
      <c r="AK684" s="187"/>
      <c r="AL684" s="187"/>
      <c r="AM684" s="252"/>
      <c r="AN684" s="252"/>
      <c r="AO684" s="252"/>
      <c r="AP684" s="252"/>
      <c r="AQ684" s="262"/>
      <c r="AR684" s="209"/>
    </row>
    <row r="685" spans="1:44" ht="13.5" customHeight="1" x14ac:dyDescent="0.2">
      <c r="A685" s="278"/>
      <c r="B685" s="287"/>
      <c r="C685" s="305"/>
      <c r="D685" s="287"/>
      <c r="E685" s="302"/>
      <c r="F685" s="287"/>
      <c r="G685" s="225"/>
      <c r="H685" s="197"/>
      <c r="I685" s="243"/>
      <c r="J685" s="182"/>
      <c r="K685" s="180"/>
      <c r="L685" s="180"/>
      <c r="M685" s="182"/>
      <c r="N685" s="190"/>
      <c r="O685" s="190"/>
      <c r="P685" s="193"/>
      <c r="Q685" s="180"/>
      <c r="R685" s="257"/>
      <c r="S685" s="30" t="s">
        <v>796</v>
      </c>
      <c r="T685" s="76"/>
      <c r="U685" s="77"/>
      <c r="V685" s="77"/>
      <c r="W685" s="77"/>
      <c r="X685" s="77"/>
      <c r="Y685" s="77"/>
      <c r="Z685" s="31" t="str">
        <f t="shared" si="51"/>
        <v/>
      </c>
      <c r="AA685" s="81">
        <f t="shared" si="50"/>
        <v>0</v>
      </c>
      <c r="AB685" s="81">
        <f t="shared" si="52"/>
        <v>0</v>
      </c>
      <c r="AC685" s="308"/>
      <c r="AD685" s="238"/>
      <c r="AE685" s="238"/>
      <c r="AF685" s="190"/>
      <c r="AG685" s="190"/>
      <c r="AH685" s="200"/>
      <c r="AI685" s="200"/>
      <c r="AJ685" s="187"/>
      <c r="AK685" s="187"/>
      <c r="AL685" s="187"/>
      <c r="AM685" s="252"/>
      <c r="AN685" s="252"/>
      <c r="AO685" s="252"/>
      <c r="AP685" s="252"/>
      <c r="AQ685" s="262"/>
      <c r="AR685" s="209"/>
    </row>
    <row r="686" spans="1:44" ht="13.5" customHeight="1" x14ac:dyDescent="0.2">
      <c r="A686" s="278"/>
      <c r="B686" s="287"/>
      <c r="C686" s="305"/>
      <c r="D686" s="287"/>
      <c r="E686" s="302"/>
      <c r="F686" s="287"/>
      <c r="G686" s="225"/>
      <c r="H686" s="197"/>
      <c r="I686" s="243"/>
      <c r="J686" s="182"/>
      <c r="K686" s="180"/>
      <c r="L686" s="180"/>
      <c r="M686" s="182"/>
      <c r="N686" s="190"/>
      <c r="O686" s="190"/>
      <c r="P686" s="193"/>
      <c r="Q686" s="180"/>
      <c r="R686" s="257"/>
      <c r="S686" s="30" t="s">
        <v>797</v>
      </c>
      <c r="T686" s="76"/>
      <c r="U686" s="77"/>
      <c r="V686" s="77"/>
      <c r="W686" s="77"/>
      <c r="X686" s="77"/>
      <c r="Y686" s="77"/>
      <c r="Z686" s="31" t="str">
        <f t="shared" si="51"/>
        <v/>
      </c>
      <c r="AA686" s="81">
        <f t="shared" si="50"/>
        <v>0</v>
      </c>
      <c r="AB686" s="81">
        <f t="shared" si="52"/>
        <v>0</v>
      </c>
      <c r="AC686" s="308"/>
      <c r="AD686" s="238"/>
      <c r="AE686" s="238"/>
      <c r="AF686" s="190"/>
      <c r="AG686" s="190"/>
      <c r="AH686" s="200"/>
      <c r="AI686" s="200"/>
      <c r="AJ686" s="187"/>
      <c r="AK686" s="187"/>
      <c r="AL686" s="187"/>
      <c r="AM686" s="252"/>
      <c r="AN686" s="252"/>
      <c r="AO686" s="252"/>
      <c r="AP686" s="252"/>
      <c r="AQ686" s="262"/>
      <c r="AR686" s="209"/>
    </row>
    <row r="687" spans="1:44" ht="13.5" customHeight="1" x14ac:dyDescent="0.2">
      <c r="A687" s="278"/>
      <c r="B687" s="287"/>
      <c r="C687" s="305"/>
      <c r="D687" s="287"/>
      <c r="E687" s="302"/>
      <c r="F687" s="287"/>
      <c r="G687" s="225"/>
      <c r="H687" s="197"/>
      <c r="I687" s="243"/>
      <c r="J687" s="182"/>
      <c r="K687" s="180"/>
      <c r="L687" s="180"/>
      <c r="M687" s="182"/>
      <c r="N687" s="190"/>
      <c r="O687" s="190"/>
      <c r="P687" s="193"/>
      <c r="Q687" s="180"/>
      <c r="R687" s="257"/>
      <c r="S687" s="30" t="s">
        <v>798</v>
      </c>
      <c r="T687" s="76"/>
      <c r="U687" s="77"/>
      <c r="V687" s="77"/>
      <c r="W687" s="77"/>
      <c r="X687" s="77"/>
      <c r="Y687" s="77"/>
      <c r="Z687" s="31" t="str">
        <f t="shared" si="51"/>
        <v/>
      </c>
      <c r="AA687" s="81">
        <f t="shared" si="50"/>
        <v>0</v>
      </c>
      <c r="AB687" s="81">
        <f t="shared" si="52"/>
        <v>0</v>
      </c>
      <c r="AC687" s="308"/>
      <c r="AD687" s="238"/>
      <c r="AE687" s="238"/>
      <c r="AF687" s="190"/>
      <c r="AG687" s="190"/>
      <c r="AH687" s="200"/>
      <c r="AI687" s="200"/>
      <c r="AJ687" s="187"/>
      <c r="AK687" s="187"/>
      <c r="AL687" s="187"/>
      <c r="AM687" s="252"/>
      <c r="AN687" s="252"/>
      <c r="AO687" s="252"/>
      <c r="AP687" s="252"/>
      <c r="AQ687" s="262"/>
      <c r="AR687" s="209"/>
    </row>
    <row r="688" spans="1:44" ht="13.5" customHeight="1" x14ac:dyDescent="0.2">
      <c r="A688" s="278"/>
      <c r="B688" s="287"/>
      <c r="C688" s="305"/>
      <c r="D688" s="287"/>
      <c r="E688" s="302"/>
      <c r="F688" s="287"/>
      <c r="G688" s="225"/>
      <c r="H688" s="197"/>
      <c r="I688" s="243">
        <v>27.3</v>
      </c>
      <c r="J688" s="182"/>
      <c r="K688" s="180"/>
      <c r="L688" s="180"/>
      <c r="M688" s="182"/>
      <c r="N688" s="190"/>
      <c r="O688" s="190"/>
      <c r="P688" s="193"/>
      <c r="Q688" s="180"/>
      <c r="R688" s="256">
        <f>IF(Q688="SI",1,IF(Q688="NO",3,0))</f>
        <v>0</v>
      </c>
      <c r="S688" s="30" t="s">
        <v>799</v>
      </c>
      <c r="T688" s="76"/>
      <c r="U688" s="77"/>
      <c r="V688" s="77"/>
      <c r="W688" s="77"/>
      <c r="X688" s="77"/>
      <c r="Y688" s="77"/>
      <c r="Z688" s="31" t="str">
        <f t="shared" si="51"/>
        <v/>
      </c>
      <c r="AA688" s="81">
        <f t="shared" si="50"/>
        <v>0</v>
      </c>
      <c r="AB688" s="81">
        <f t="shared" si="52"/>
        <v>0</v>
      </c>
      <c r="AC688" s="308"/>
      <c r="AD688" s="238"/>
      <c r="AE688" s="238"/>
      <c r="AF688" s="190"/>
      <c r="AG688" s="190"/>
      <c r="AH688" s="200"/>
      <c r="AI688" s="200"/>
      <c r="AJ688" s="187"/>
      <c r="AK688" s="187"/>
      <c r="AL688" s="187"/>
      <c r="AM688" s="252"/>
      <c r="AN688" s="252"/>
      <c r="AO688" s="252"/>
      <c r="AP688" s="252"/>
      <c r="AQ688" s="262"/>
      <c r="AR688" s="255"/>
    </row>
    <row r="689" spans="1:44" ht="13.5" customHeight="1" x14ac:dyDescent="0.2">
      <c r="A689" s="278"/>
      <c r="B689" s="287"/>
      <c r="C689" s="305"/>
      <c r="D689" s="287"/>
      <c r="E689" s="302"/>
      <c r="F689" s="287"/>
      <c r="G689" s="225"/>
      <c r="H689" s="197"/>
      <c r="I689" s="243"/>
      <c r="J689" s="182"/>
      <c r="K689" s="180"/>
      <c r="L689" s="180"/>
      <c r="M689" s="182"/>
      <c r="N689" s="190"/>
      <c r="O689" s="190"/>
      <c r="P689" s="193"/>
      <c r="Q689" s="180"/>
      <c r="R689" s="257"/>
      <c r="S689" s="30" t="s">
        <v>800</v>
      </c>
      <c r="T689" s="76"/>
      <c r="U689" s="77"/>
      <c r="V689" s="77"/>
      <c r="W689" s="77"/>
      <c r="X689" s="77"/>
      <c r="Y689" s="77"/>
      <c r="Z689" s="31" t="str">
        <f t="shared" si="51"/>
        <v/>
      </c>
      <c r="AA689" s="81">
        <f t="shared" si="50"/>
        <v>0</v>
      </c>
      <c r="AB689" s="81">
        <f t="shared" si="52"/>
        <v>0</v>
      </c>
      <c r="AC689" s="308"/>
      <c r="AD689" s="238"/>
      <c r="AE689" s="238"/>
      <c r="AF689" s="190"/>
      <c r="AG689" s="190"/>
      <c r="AH689" s="200"/>
      <c r="AI689" s="200"/>
      <c r="AJ689" s="187"/>
      <c r="AK689" s="187"/>
      <c r="AL689" s="187"/>
      <c r="AM689" s="252"/>
      <c r="AN689" s="252"/>
      <c r="AO689" s="252"/>
      <c r="AP689" s="252"/>
      <c r="AQ689" s="262"/>
      <c r="AR689" s="209"/>
    </row>
    <row r="690" spans="1:44" ht="13.5" customHeight="1" x14ac:dyDescent="0.2">
      <c r="A690" s="278"/>
      <c r="B690" s="287"/>
      <c r="C690" s="305"/>
      <c r="D690" s="287"/>
      <c r="E690" s="302"/>
      <c r="F690" s="287"/>
      <c r="G690" s="225"/>
      <c r="H690" s="197"/>
      <c r="I690" s="243"/>
      <c r="J690" s="182"/>
      <c r="K690" s="180"/>
      <c r="L690" s="180"/>
      <c r="M690" s="182"/>
      <c r="N690" s="190"/>
      <c r="O690" s="190"/>
      <c r="P690" s="193"/>
      <c r="Q690" s="180"/>
      <c r="R690" s="257"/>
      <c r="S690" s="30" t="s">
        <v>801</v>
      </c>
      <c r="T690" s="76"/>
      <c r="U690" s="77"/>
      <c r="V690" s="77"/>
      <c r="W690" s="77"/>
      <c r="X690" s="77"/>
      <c r="Y690" s="77"/>
      <c r="Z690" s="31" t="str">
        <f t="shared" si="51"/>
        <v/>
      </c>
      <c r="AA690" s="81">
        <f t="shared" si="50"/>
        <v>0</v>
      </c>
      <c r="AB690" s="81">
        <f t="shared" si="52"/>
        <v>0</v>
      </c>
      <c r="AC690" s="308"/>
      <c r="AD690" s="238"/>
      <c r="AE690" s="238"/>
      <c r="AF690" s="190"/>
      <c r="AG690" s="190"/>
      <c r="AH690" s="200"/>
      <c r="AI690" s="200"/>
      <c r="AJ690" s="187"/>
      <c r="AK690" s="187"/>
      <c r="AL690" s="187"/>
      <c r="AM690" s="252"/>
      <c r="AN690" s="252"/>
      <c r="AO690" s="252"/>
      <c r="AP690" s="252"/>
      <c r="AQ690" s="262"/>
      <c r="AR690" s="209"/>
    </row>
    <row r="691" spans="1:44" ht="13.5" customHeight="1" x14ac:dyDescent="0.2">
      <c r="A691" s="278"/>
      <c r="B691" s="287"/>
      <c r="C691" s="305"/>
      <c r="D691" s="287"/>
      <c r="E691" s="302"/>
      <c r="F691" s="287"/>
      <c r="G691" s="225"/>
      <c r="H691" s="197"/>
      <c r="I691" s="243"/>
      <c r="J691" s="182"/>
      <c r="K691" s="180"/>
      <c r="L691" s="180"/>
      <c r="M691" s="182"/>
      <c r="N691" s="190"/>
      <c r="O691" s="190"/>
      <c r="P691" s="193"/>
      <c r="Q691" s="180"/>
      <c r="R691" s="257"/>
      <c r="S691" s="30" t="s">
        <v>802</v>
      </c>
      <c r="T691" s="76"/>
      <c r="U691" s="77"/>
      <c r="V691" s="77"/>
      <c r="W691" s="77"/>
      <c r="X691" s="77"/>
      <c r="Y691" s="77"/>
      <c r="Z691" s="31" t="str">
        <f t="shared" si="51"/>
        <v/>
      </c>
      <c r="AA691" s="81">
        <f t="shared" si="50"/>
        <v>0</v>
      </c>
      <c r="AB691" s="81">
        <f t="shared" si="52"/>
        <v>0</v>
      </c>
      <c r="AC691" s="308"/>
      <c r="AD691" s="238"/>
      <c r="AE691" s="238"/>
      <c r="AF691" s="190"/>
      <c r="AG691" s="190"/>
      <c r="AH691" s="200"/>
      <c r="AI691" s="200"/>
      <c r="AJ691" s="187"/>
      <c r="AK691" s="187"/>
      <c r="AL691" s="187"/>
      <c r="AM691" s="252"/>
      <c r="AN691" s="252"/>
      <c r="AO691" s="252"/>
      <c r="AP691" s="252"/>
      <c r="AQ691" s="262"/>
      <c r="AR691" s="209"/>
    </row>
    <row r="692" spans="1:44" ht="13.5" customHeight="1" x14ac:dyDescent="0.2">
      <c r="A692" s="278"/>
      <c r="B692" s="287"/>
      <c r="C692" s="305"/>
      <c r="D692" s="287"/>
      <c r="E692" s="302"/>
      <c r="F692" s="287"/>
      <c r="G692" s="225"/>
      <c r="H692" s="197"/>
      <c r="I692" s="243"/>
      <c r="J692" s="182"/>
      <c r="K692" s="180"/>
      <c r="L692" s="180"/>
      <c r="M692" s="182"/>
      <c r="N692" s="190"/>
      <c r="O692" s="190"/>
      <c r="P692" s="193"/>
      <c r="Q692" s="180"/>
      <c r="R692" s="257"/>
      <c r="S692" s="30" t="s">
        <v>803</v>
      </c>
      <c r="T692" s="76"/>
      <c r="U692" s="77"/>
      <c r="V692" s="77"/>
      <c r="W692" s="77"/>
      <c r="X692" s="77"/>
      <c r="Y692" s="77"/>
      <c r="Z692" s="31" t="str">
        <f t="shared" si="51"/>
        <v/>
      </c>
      <c r="AA692" s="81">
        <f t="shared" ref="AA692:AA703" si="53">IF(Z692="Suficiente",1,0)</f>
        <v>0</v>
      </c>
      <c r="AB692" s="81">
        <f t="shared" si="52"/>
        <v>0</v>
      </c>
      <c r="AC692" s="308"/>
      <c r="AD692" s="238"/>
      <c r="AE692" s="238"/>
      <c r="AF692" s="190"/>
      <c r="AG692" s="190"/>
      <c r="AH692" s="200"/>
      <c r="AI692" s="200"/>
      <c r="AJ692" s="187"/>
      <c r="AK692" s="187"/>
      <c r="AL692" s="187"/>
      <c r="AM692" s="252"/>
      <c r="AN692" s="252"/>
      <c r="AO692" s="252"/>
      <c r="AP692" s="252"/>
      <c r="AQ692" s="262"/>
      <c r="AR692" s="209"/>
    </row>
    <row r="693" spans="1:44" ht="13.5" customHeight="1" x14ac:dyDescent="0.2">
      <c r="A693" s="278"/>
      <c r="B693" s="287"/>
      <c r="C693" s="305"/>
      <c r="D693" s="287"/>
      <c r="E693" s="302"/>
      <c r="F693" s="287"/>
      <c r="G693" s="225"/>
      <c r="H693" s="197"/>
      <c r="I693" s="243">
        <v>27.4</v>
      </c>
      <c r="J693" s="182"/>
      <c r="K693" s="180"/>
      <c r="L693" s="180"/>
      <c r="M693" s="182"/>
      <c r="N693" s="190"/>
      <c r="O693" s="190"/>
      <c r="P693" s="193"/>
      <c r="Q693" s="180"/>
      <c r="R693" s="256">
        <f>IF(Q693="SI",1,IF(Q693="NO",3,0))</f>
        <v>0</v>
      </c>
      <c r="S693" s="30" t="s">
        <v>804</v>
      </c>
      <c r="T693" s="76"/>
      <c r="U693" s="77"/>
      <c r="V693" s="77"/>
      <c r="W693" s="77"/>
      <c r="X693" s="77"/>
      <c r="Y693" s="77"/>
      <c r="Z693" s="31" t="str">
        <f t="shared" si="51"/>
        <v/>
      </c>
      <c r="AA693" s="81">
        <f t="shared" si="53"/>
        <v>0</v>
      </c>
      <c r="AB693" s="81">
        <f t="shared" si="52"/>
        <v>0</v>
      </c>
      <c r="AC693" s="308"/>
      <c r="AD693" s="238"/>
      <c r="AE693" s="238"/>
      <c r="AF693" s="190"/>
      <c r="AG693" s="190"/>
      <c r="AH693" s="200"/>
      <c r="AI693" s="200"/>
      <c r="AJ693" s="187"/>
      <c r="AK693" s="187"/>
      <c r="AL693" s="187"/>
      <c r="AM693" s="252"/>
      <c r="AN693" s="252"/>
      <c r="AO693" s="252"/>
      <c r="AP693" s="252"/>
      <c r="AQ693" s="262"/>
      <c r="AR693" s="255"/>
    </row>
    <row r="694" spans="1:44" ht="13.5" customHeight="1" x14ac:dyDescent="0.2">
      <c r="A694" s="278"/>
      <c r="B694" s="287"/>
      <c r="C694" s="305"/>
      <c r="D694" s="287"/>
      <c r="E694" s="302"/>
      <c r="F694" s="287"/>
      <c r="G694" s="225"/>
      <c r="H694" s="197"/>
      <c r="I694" s="243"/>
      <c r="J694" s="182"/>
      <c r="K694" s="180"/>
      <c r="L694" s="180"/>
      <c r="M694" s="182"/>
      <c r="N694" s="190"/>
      <c r="O694" s="190"/>
      <c r="P694" s="193"/>
      <c r="Q694" s="180"/>
      <c r="R694" s="257"/>
      <c r="S694" s="30" t="s">
        <v>805</v>
      </c>
      <c r="T694" s="76"/>
      <c r="U694" s="77"/>
      <c r="V694" s="77"/>
      <c r="W694" s="77"/>
      <c r="X694" s="77"/>
      <c r="Y694" s="77"/>
      <c r="Z694" s="31" t="str">
        <f t="shared" si="51"/>
        <v/>
      </c>
      <c r="AA694" s="81">
        <f t="shared" si="53"/>
        <v>0</v>
      </c>
      <c r="AB694" s="81">
        <f t="shared" si="52"/>
        <v>0</v>
      </c>
      <c r="AC694" s="308"/>
      <c r="AD694" s="238"/>
      <c r="AE694" s="238"/>
      <c r="AF694" s="190"/>
      <c r="AG694" s="190"/>
      <c r="AH694" s="200"/>
      <c r="AI694" s="200"/>
      <c r="AJ694" s="187"/>
      <c r="AK694" s="187"/>
      <c r="AL694" s="187"/>
      <c r="AM694" s="252"/>
      <c r="AN694" s="252"/>
      <c r="AO694" s="252"/>
      <c r="AP694" s="252"/>
      <c r="AQ694" s="262"/>
      <c r="AR694" s="209"/>
    </row>
    <row r="695" spans="1:44" ht="13.5" customHeight="1" x14ac:dyDescent="0.2">
      <c r="A695" s="278"/>
      <c r="B695" s="287"/>
      <c r="C695" s="305"/>
      <c r="D695" s="287"/>
      <c r="E695" s="302"/>
      <c r="F695" s="287"/>
      <c r="G695" s="225"/>
      <c r="H695" s="197"/>
      <c r="I695" s="243"/>
      <c r="J695" s="182"/>
      <c r="K695" s="180"/>
      <c r="L695" s="180"/>
      <c r="M695" s="182"/>
      <c r="N695" s="190"/>
      <c r="O695" s="190"/>
      <c r="P695" s="193"/>
      <c r="Q695" s="180"/>
      <c r="R695" s="257"/>
      <c r="S695" s="30" t="s">
        <v>806</v>
      </c>
      <c r="T695" s="76"/>
      <c r="U695" s="77"/>
      <c r="V695" s="77"/>
      <c r="W695" s="77"/>
      <c r="X695" s="77"/>
      <c r="Y695" s="77"/>
      <c r="Z695" s="31" t="str">
        <f t="shared" si="51"/>
        <v/>
      </c>
      <c r="AA695" s="81">
        <f t="shared" si="53"/>
        <v>0</v>
      </c>
      <c r="AB695" s="81">
        <f t="shared" si="52"/>
        <v>0</v>
      </c>
      <c r="AC695" s="308"/>
      <c r="AD695" s="238"/>
      <c r="AE695" s="238"/>
      <c r="AF695" s="190"/>
      <c r="AG695" s="190"/>
      <c r="AH695" s="200"/>
      <c r="AI695" s="200"/>
      <c r="AJ695" s="187"/>
      <c r="AK695" s="187"/>
      <c r="AL695" s="187"/>
      <c r="AM695" s="252"/>
      <c r="AN695" s="252"/>
      <c r="AO695" s="252"/>
      <c r="AP695" s="252"/>
      <c r="AQ695" s="262"/>
      <c r="AR695" s="209"/>
    </row>
    <row r="696" spans="1:44" ht="13.5" customHeight="1" x14ac:dyDescent="0.2">
      <c r="A696" s="278"/>
      <c r="B696" s="287"/>
      <c r="C696" s="305"/>
      <c r="D696" s="287"/>
      <c r="E696" s="302"/>
      <c r="F696" s="287"/>
      <c r="G696" s="225"/>
      <c r="H696" s="197"/>
      <c r="I696" s="243"/>
      <c r="J696" s="182"/>
      <c r="K696" s="180"/>
      <c r="L696" s="180"/>
      <c r="M696" s="182"/>
      <c r="N696" s="190"/>
      <c r="O696" s="190"/>
      <c r="P696" s="193"/>
      <c r="Q696" s="180"/>
      <c r="R696" s="257"/>
      <c r="S696" s="30" t="s">
        <v>807</v>
      </c>
      <c r="T696" s="76"/>
      <c r="U696" s="77"/>
      <c r="V696" s="77"/>
      <c r="W696" s="77"/>
      <c r="X696" s="77"/>
      <c r="Y696" s="77"/>
      <c r="Z696" s="31" t="str">
        <f t="shared" si="51"/>
        <v/>
      </c>
      <c r="AA696" s="81">
        <f t="shared" si="53"/>
        <v>0</v>
      </c>
      <c r="AB696" s="81">
        <f t="shared" si="52"/>
        <v>0</v>
      </c>
      <c r="AC696" s="308"/>
      <c r="AD696" s="238"/>
      <c r="AE696" s="238"/>
      <c r="AF696" s="190"/>
      <c r="AG696" s="190"/>
      <c r="AH696" s="200"/>
      <c r="AI696" s="200"/>
      <c r="AJ696" s="187"/>
      <c r="AK696" s="187"/>
      <c r="AL696" s="187"/>
      <c r="AM696" s="252"/>
      <c r="AN696" s="252"/>
      <c r="AO696" s="252"/>
      <c r="AP696" s="252"/>
      <c r="AQ696" s="262"/>
      <c r="AR696" s="209"/>
    </row>
    <row r="697" spans="1:44" ht="13.5" customHeight="1" x14ac:dyDescent="0.2">
      <c r="A697" s="278"/>
      <c r="B697" s="287"/>
      <c r="C697" s="305"/>
      <c r="D697" s="287"/>
      <c r="E697" s="302"/>
      <c r="F697" s="287"/>
      <c r="G697" s="225"/>
      <c r="H697" s="197"/>
      <c r="I697" s="243"/>
      <c r="J697" s="182"/>
      <c r="K697" s="180"/>
      <c r="L697" s="180"/>
      <c r="M697" s="182"/>
      <c r="N697" s="190"/>
      <c r="O697" s="190"/>
      <c r="P697" s="193"/>
      <c r="Q697" s="180"/>
      <c r="R697" s="257"/>
      <c r="S697" s="30" t="s">
        <v>808</v>
      </c>
      <c r="T697" s="76"/>
      <c r="U697" s="77"/>
      <c r="V697" s="77"/>
      <c r="W697" s="77"/>
      <c r="X697" s="77"/>
      <c r="Y697" s="77"/>
      <c r="Z697" s="31" t="str">
        <f t="shared" si="51"/>
        <v/>
      </c>
      <c r="AA697" s="81">
        <f t="shared" si="53"/>
        <v>0</v>
      </c>
      <c r="AB697" s="81">
        <f t="shared" si="52"/>
        <v>0</v>
      </c>
      <c r="AC697" s="308"/>
      <c r="AD697" s="238"/>
      <c r="AE697" s="238"/>
      <c r="AF697" s="190"/>
      <c r="AG697" s="190"/>
      <c r="AH697" s="200"/>
      <c r="AI697" s="200"/>
      <c r="AJ697" s="187"/>
      <c r="AK697" s="187"/>
      <c r="AL697" s="187"/>
      <c r="AM697" s="252"/>
      <c r="AN697" s="252"/>
      <c r="AO697" s="252"/>
      <c r="AP697" s="252"/>
      <c r="AQ697" s="262"/>
      <c r="AR697" s="209"/>
    </row>
    <row r="698" spans="1:44" ht="13.5" customHeight="1" x14ac:dyDescent="0.2">
      <c r="A698" s="278"/>
      <c r="B698" s="287"/>
      <c r="C698" s="305"/>
      <c r="D698" s="287"/>
      <c r="E698" s="302"/>
      <c r="F698" s="287"/>
      <c r="G698" s="225"/>
      <c r="H698" s="197"/>
      <c r="I698" s="243">
        <v>27.5</v>
      </c>
      <c r="J698" s="182"/>
      <c r="K698" s="180"/>
      <c r="L698" s="180"/>
      <c r="M698" s="182"/>
      <c r="N698" s="190"/>
      <c r="O698" s="190"/>
      <c r="P698" s="193"/>
      <c r="Q698" s="180"/>
      <c r="R698" s="256">
        <f>IF(Q698="SI",1,IF(Q698="NO",3,0))</f>
        <v>0</v>
      </c>
      <c r="S698" s="30" t="s">
        <v>809</v>
      </c>
      <c r="T698" s="76"/>
      <c r="U698" s="77"/>
      <c r="V698" s="77"/>
      <c r="W698" s="77"/>
      <c r="X698" s="77"/>
      <c r="Y698" s="77"/>
      <c r="Z698" s="31" t="str">
        <f t="shared" si="51"/>
        <v/>
      </c>
      <c r="AA698" s="81">
        <f t="shared" si="53"/>
        <v>0</v>
      </c>
      <c r="AB698" s="81">
        <f t="shared" si="52"/>
        <v>0</v>
      </c>
      <c r="AC698" s="308"/>
      <c r="AD698" s="238"/>
      <c r="AE698" s="238"/>
      <c r="AF698" s="190"/>
      <c r="AG698" s="190"/>
      <c r="AH698" s="200"/>
      <c r="AI698" s="200"/>
      <c r="AJ698" s="187"/>
      <c r="AK698" s="187"/>
      <c r="AL698" s="187"/>
      <c r="AM698" s="252"/>
      <c r="AN698" s="252"/>
      <c r="AO698" s="252"/>
      <c r="AP698" s="252"/>
      <c r="AQ698" s="262"/>
      <c r="AR698" s="255"/>
    </row>
    <row r="699" spans="1:44" ht="13.5" customHeight="1" x14ac:dyDescent="0.2">
      <c r="A699" s="278"/>
      <c r="B699" s="287"/>
      <c r="C699" s="305"/>
      <c r="D699" s="287"/>
      <c r="E699" s="302"/>
      <c r="F699" s="287"/>
      <c r="G699" s="225"/>
      <c r="H699" s="197"/>
      <c r="I699" s="243"/>
      <c r="J699" s="182"/>
      <c r="K699" s="180"/>
      <c r="L699" s="180"/>
      <c r="M699" s="182"/>
      <c r="N699" s="190"/>
      <c r="O699" s="190"/>
      <c r="P699" s="193"/>
      <c r="Q699" s="180"/>
      <c r="R699" s="257"/>
      <c r="S699" s="30" t="s">
        <v>810</v>
      </c>
      <c r="T699" s="76"/>
      <c r="U699" s="77"/>
      <c r="V699" s="77"/>
      <c r="W699" s="77"/>
      <c r="X699" s="77"/>
      <c r="Y699" s="77"/>
      <c r="Z699" s="31" t="str">
        <f t="shared" si="51"/>
        <v/>
      </c>
      <c r="AA699" s="81">
        <f t="shared" si="53"/>
        <v>0</v>
      </c>
      <c r="AB699" s="81">
        <f t="shared" si="52"/>
        <v>0</v>
      </c>
      <c r="AC699" s="308"/>
      <c r="AD699" s="238"/>
      <c r="AE699" s="238"/>
      <c r="AF699" s="190"/>
      <c r="AG699" s="190"/>
      <c r="AH699" s="200"/>
      <c r="AI699" s="200"/>
      <c r="AJ699" s="187"/>
      <c r="AK699" s="187"/>
      <c r="AL699" s="187"/>
      <c r="AM699" s="252"/>
      <c r="AN699" s="252"/>
      <c r="AO699" s="252"/>
      <c r="AP699" s="252"/>
      <c r="AQ699" s="262"/>
      <c r="AR699" s="209"/>
    </row>
    <row r="700" spans="1:44" ht="13.5" customHeight="1" x14ac:dyDescent="0.2">
      <c r="A700" s="278"/>
      <c r="B700" s="287"/>
      <c r="C700" s="305"/>
      <c r="D700" s="287"/>
      <c r="E700" s="302"/>
      <c r="F700" s="287"/>
      <c r="G700" s="225"/>
      <c r="H700" s="197"/>
      <c r="I700" s="243"/>
      <c r="J700" s="182"/>
      <c r="K700" s="180"/>
      <c r="L700" s="180"/>
      <c r="M700" s="182"/>
      <c r="N700" s="190"/>
      <c r="O700" s="190"/>
      <c r="P700" s="193"/>
      <c r="Q700" s="180"/>
      <c r="R700" s="257"/>
      <c r="S700" s="30" t="s">
        <v>811</v>
      </c>
      <c r="T700" s="76"/>
      <c r="U700" s="77"/>
      <c r="V700" s="77"/>
      <c r="W700" s="77"/>
      <c r="X700" s="77"/>
      <c r="Y700" s="77"/>
      <c r="Z700" s="31" t="str">
        <f t="shared" si="51"/>
        <v/>
      </c>
      <c r="AA700" s="81">
        <f t="shared" si="53"/>
        <v>0</v>
      </c>
      <c r="AB700" s="81">
        <f t="shared" si="52"/>
        <v>0</v>
      </c>
      <c r="AC700" s="308"/>
      <c r="AD700" s="238"/>
      <c r="AE700" s="238"/>
      <c r="AF700" s="190"/>
      <c r="AG700" s="190"/>
      <c r="AH700" s="200"/>
      <c r="AI700" s="200"/>
      <c r="AJ700" s="187"/>
      <c r="AK700" s="187"/>
      <c r="AL700" s="187"/>
      <c r="AM700" s="252"/>
      <c r="AN700" s="252"/>
      <c r="AO700" s="252"/>
      <c r="AP700" s="252"/>
      <c r="AQ700" s="262"/>
      <c r="AR700" s="209"/>
    </row>
    <row r="701" spans="1:44" ht="13.5" customHeight="1" x14ac:dyDescent="0.2">
      <c r="A701" s="278"/>
      <c r="B701" s="287"/>
      <c r="C701" s="305"/>
      <c r="D701" s="287"/>
      <c r="E701" s="302"/>
      <c r="F701" s="287"/>
      <c r="G701" s="225"/>
      <c r="H701" s="197"/>
      <c r="I701" s="243"/>
      <c r="J701" s="182"/>
      <c r="K701" s="180"/>
      <c r="L701" s="180"/>
      <c r="M701" s="182"/>
      <c r="N701" s="190"/>
      <c r="O701" s="190"/>
      <c r="P701" s="193"/>
      <c r="Q701" s="180"/>
      <c r="R701" s="257"/>
      <c r="S701" s="30" t="s">
        <v>812</v>
      </c>
      <c r="T701" s="76"/>
      <c r="U701" s="77"/>
      <c r="V701" s="77"/>
      <c r="W701" s="77"/>
      <c r="X701" s="77"/>
      <c r="Y701" s="77"/>
      <c r="Z701" s="31" t="str">
        <f t="shared" si="51"/>
        <v/>
      </c>
      <c r="AA701" s="81">
        <f t="shared" si="53"/>
        <v>0</v>
      </c>
      <c r="AB701" s="81">
        <f t="shared" si="52"/>
        <v>0</v>
      </c>
      <c r="AC701" s="308"/>
      <c r="AD701" s="238"/>
      <c r="AE701" s="238"/>
      <c r="AF701" s="190"/>
      <c r="AG701" s="190"/>
      <c r="AH701" s="200"/>
      <c r="AI701" s="200"/>
      <c r="AJ701" s="187"/>
      <c r="AK701" s="187"/>
      <c r="AL701" s="187"/>
      <c r="AM701" s="252"/>
      <c r="AN701" s="252"/>
      <c r="AO701" s="252"/>
      <c r="AP701" s="252"/>
      <c r="AQ701" s="262"/>
      <c r="AR701" s="209"/>
    </row>
    <row r="702" spans="1:44" ht="13.5" customHeight="1" x14ac:dyDescent="0.2">
      <c r="A702" s="279"/>
      <c r="B702" s="288"/>
      <c r="C702" s="306"/>
      <c r="D702" s="288"/>
      <c r="E702" s="303"/>
      <c r="F702" s="288"/>
      <c r="G702" s="226"/>
      <c r="H702" s="198"/>
      <c r="I702" s="244"/>
      <c r="J702" s="228"/>
      <c r="K702" s="181"/>
      <c r="L702" s="181"/>
      <c r="M702" s="228"/>
      <c r="N702" s="191"/>
      <c r="O702" s="191"/>
      <c r="P702" s="194"/>
      <c r="Q702" s="181"/>
      <c r="R702" s="299"/>
      <c r="S702" s="32" t="s">
        <v>813</v>
      </c>
      <c r="T702" s="78"/>
      <c r="U702" s="79"/>
      <c r="V702" s="79"/>
      <c r="W702" s="79"/>
      <c r="X702" s="79"/>
      <c r="Y702" s="79"/>
      <c r="Z702" s="33" t="str">
        <f t="shared" si="51"/>
        <v/>
      </c>
      <c r="AA702" s="82">
        <f t="shared" si="53"/>
        <v>0</v>
      </c>
      <c r="AB702" s="82">
        <f t="shared" si="52"/>
        <v>0</v>
      </c>
      <c r="AC702" s="309"/>
      <c r="AD702" s="239"/>
      <c r="AE702" s="239"/>
      <c r="AF702" s="191"/>
      <c r="AG702" s="191"/>
      <c r="AH702" s="201"/>
      <c r="AI702" s="201"/>
      <c r="AJ702" s="188"/>
      <c r="AK702" s="188"/>
      <c r="AL702" s="188"/>
      <c r="AM702" s="253"/>
      <c r="AN702" s="253"/>
      <c r="AO702" s="253"/>
      <c r="AP702" s="253"/>
      <c r="AQ702" s="263"/>
      <c r="AR702" s="210"/>
    </row>
    <row r="703" spans="1:44" ht="13.5" customHeight="1" x14ac:dyDescent="0.2">
      <c r="A703" s="289" t="str">
        <f>IF(E703&lt;&gt;"",'Información General'!$D$15&amp;"_"&amp;+$A$1+28,"")</f>
        <v/>
      </c>
      <c r="B703" s="274"/>
      <c r="C703" s="271"/>
      <c r="D703" s="274"/>
      <c r="E703" s="280"/>
      <c r="F703" s="274"/>
      <c r="G703" s="283"/>
      <c r="H703" s="242"/>
      <c r="I703" s="300">
        <v>28.1</v>
      </c>
      <c r="J703" s="242"/>
      <c r="K703" s="196"/>
      <c r="L703" s="196"/>
      <c r="M703" s="242"/>
      <c r="N703" s="183"/>
      <c r="O703" s="183"/>
      <c r="P703" s="234" t="str">
        <f>IF(AND(N703&lt;&gt;"",O703&lt;&gt;""),IF(AND(N703&gt;5,O703&gt;5),"I",IF(AND(N703&lt;=5,O703&gt;5),"II",IF(AND(N703&gt;5,O703&lt;=5),"IV",IF(AND(N703&lt;=5,O703&lt;=5),"III")))),"")</f>
        <v/>
      </c>
      <c r="Q703" s="196"/>
      <c r="R703" s="297">
        <f>IF(Q703="SI",1,IF(Q703="NO",3,0))</f>
        <v>0</v>
      </c>
      <c r="S703" s="28" t="s">
        <v>814</v>
      </c>
      <c r="T703" s="73"/>
      <c r="U703" s="74"/>
      <c r="V703" s="74"/>
      <c r="W703" s="74"/>
      <c r="X703" s="74"/>
      <c r="Y703" s="74"/>
      <c r="Z703" s="29" t="str">
        <f t="shared" si="51"/>
        <v/>
      </c>
      <c r="AA703" s="80">
        <f t="shared" si="53"/>
        <v>0</v>
      </c>
      <c r="AB703" s="80">
        <f>IF(Z703="Deficiente",1,0)</f>
        <v>0</v>
      </c>
      <c r="AC703" s="337" t="str">
        <f>IF(SUM(R703:R727)&gt;=1,IF((SUM(R703:R727)/COUNTA(Q703:Q727))=1,IF(SUM(AA703:AA727)&gt;=1,IF(SUM(AA703:AA727)/(SUM(AA703:AA727)+SUM(AB703:AB727))=100%,"SI","NO"),"NO"),"NO"),"")</f>
        <v/>
      </c>
      <c r="AD703" s="237" t="str">
        <f>IF($N703=1,"b","")</f>
        <v/>
      </c>
      <c r="AE703" s="237" t="str">
        <f>IF($O703=1,"b","")</f>
        <v/>
      </c>
      <c r="AF703" s="183"/>
      <c r="AG703" s="183"/>
      <c r="AH703" s="199">
        <f>IF(OR($AD703="b",$AE703="b"),2,0)</f>
        <v>0</v>
      </c>
      <c r="AI703" s="199">
        <f>IF(AND($N703=1,$AF703=1,$O703=1,$AG703=1),1,0)</f>
        <v>0</v>
      </c>
      <c r="AJ703" s="215">
        <f>IF(AF703&lt;&gt;"",IF(AI703=1,1,IF(OR($AF703&gt;$N703,AND($AC703="SI",$AF703=$N703),AND($AC703="NO",$AF703&lt;&gt;$N703)),0,1)),0)</f>
        <v>0</v>
      </c>
      <c r="AK703" s="215">
        <f>IF(AG703&lt;&gt;"",IF(AI703=1,1,IF(OR(AG703&gt;O703,AND(AC703="SI",AG703=O703),AND(AC703="NO",AG703&lt;&gt;O703)),0,1)),0)</f>
        <v>0</v>
      </c>
      <c r="AL703" s="215">
        <f>IF(AC703&lt;&gt;"",(+AI703+AJ703+AK703),0)</f>
        <v>0</v>
      </c>
      <c r="AM703" s="333" t="str">
        <f>IF($AL703&gt;=2,IF(AND($AF703="",$AG703=""),"",IF(AND($AF703&gt;5,$AG703&gt;5),"I","")),"")</f>
        <v/>
      </c>
      <c r="AN703" s="333" t="str">
        <f>IF($AL703&gt;=2,IF(AND($AF703="",$AG703=""),"",IF(AND($AF703&lt;6,$AG703&gt;5),"II","")),"")</f>
        <v/>
      </c>
      <c r="AO703" s="333" t="str">
        <f>IF($AL703&gt;=2,IF(AND($AF703="",$AG703=""),"",IF(AND($AF703&lt;6,$AG703&lt;6),"III","")),"")</f>
        <v/>
      </c>
      <c r="AP703" s="333" t="str">
        <f>IF($AL703&gt;=2,IF(AND($AF703="",$AG703=""),"",IF(AND($AF703&gt;5,$AG703&lt;6),"IV","")),"")</f>
        <v/>
      </c>
      <c r="AQ703" s="264"/>
      <c r="AR703" s="267"/>
    </row>
    <row r="704" spans="1:44" ht="13.5" customHeight="1" x14ac:dyDescent="0.2">
      <c r="A704" s="290"/>
      <c r="B704" s="275"/>
      <c r="C704" s="272"/>
      <c r="D704" s="275"/>
      <c r="E704" s="281"/>
      <c r="F704" s="275"/>
      <c r="G704" s="284"/>
      <c r="H704" s="197"/>
      <c r="I704" s="295"/>
      <c r="J704" s="197"/>
      <c r="K704" s="195"/>
      <c r="L704" s="195"/>
      <c r="M704" s="197"/>
      <c r="N704" s="184"/>
      <c r="O704" s="184"/>
      <c r="P704" s="235"/>
      <c r="Q704" s="195"/>
      <c r="R704" s="257"/>
      <c r="S704" s="30" t="s">
        <v>815</v>
      </c>
      <c r="T704" s="76"/>
      <c r="U704" s="77"/>
      <c r="V704" s="77"/>
      <c r="W704" s="77"/>
      <c r="X704" s="77"/>
      <c r="Y704" s="77"/>
      <c r="Z704" s="31" t="str">
        <f t="shared" si="51"/>
        <v/>
      </c>
      <c r="AA704" s="81">
        <f t="shared" ref="AA704:AA727" si="54">IF(Z704="Suficiente",1,0)</f>
        <v>0</v>
      </c>
      <c r="AB704" s="81">
        <f t="shared" ref="AB704:AB727" si="55">IF(Z704="Deficiente",1,0)</f>
        <v>0</v>
      </c>
      <c r="AC704" s="338"/>
      <c r="AD704" s="238"/>
      <c r="AE704" s="238"/>
      <c r="AF704" s="184"/>
      <c r="AG704" s="184"/>
      <c r="AH704" s="200"/>
      <c r="AI704" s="200"/>
      <c r="AJ704" s="216"/>
      <c r="AK704" s="216"/>
      <c r="AL704" s="216"/>
      <c r="AM704" s="252"/>
      <c r="AN704" s="252"/>
      <c r="AO704" s="252"/>
      <c r="AP704" s="252"/>
      <c r="AQ704" s="265"/>
      <c r="AR704" s="209"/>
    </row>
    <row r="705" spans="1:44" ht="13.5" customHeight="1" x14ac:dyDescent="0.2">
      <c r="A705" s="290"/>
      <c r="B705" s="275"/>
      <c r="C705" s="272"/>
      <c r="D705" s="275"/>
      <c r="E705" s="281"/>
      <c r="F705" s="275"/>
      <c r="G705" s="284"/>
      <c r="H705" s="197"/>
      <c r="I705" s="295"/>
      <c r="J705" s="197"/>
      <c r="K705" s="195"/>
      <c r="L705" s="195"/>
      <c r="M705" s="197"/>
      <c r="N705" s="184"/>
      <c r="O705" s="184"/>
      <c r="P705" s="235"/>
      <c r="Q705" s="195"/>
      <c r="R705" s="257"/>
      <c r="S705" s="30" t="s">
        <v>816</v>
      </c>
      <c r="T705" s="76"/>
      <c r="U705" s="77"/>
      <c r="V705" s="77"/>
      <c r="W705" s="77"/>
      <c r="X705" s="77"/>
      <c r="Y705" s="77"/>
      <c r="Z705" s="31" t="str">
        <f t="shared" si="51"/>
        <v/>
      </c>
      <c r="AA705" s="81">
        <f t="shared" si="54"/>
        <v>0</v>
      </c>
      <c r="AB705" s="81">
        <f t="shared" si="55"/>
        <v>0</v>
      </c>
      <c r="AC705" s="338"/>
      <c r="AD705" s="238"/>
      <c r="AE705" s="238"/>
      <c r="AF705" s="184"/>
      <c r="AG705" s="184"/>
      <c r="AH705" s="200"/>
      <c r="AI705" s="200"/>
      <c r="AJ705" s="216"/>
      <c r="AK705" s="216"/>
      <c r="AL705" s="216"/>
      <c r="AM705" s="252"/>
      <c r="AN705" s="252"/>
      <c r="AO705" s="252"/>
      <c r="AP705" s="252"/>
      <c r="AQ705" s="265"/>
      <c r="AR705" s="209"/>
    </row>
    <row r="706" spans="1:44" ht="13.5" customHeight="1" x14ac:dyDescent="0.2">
      <c r="A706" s="290"/>
      <c r="B706" s="275"/>
      <c r="C706" s="272"/>
      <c r="D706" s="275"/>
      <c r="E706" s="281"/>
      <c r="F706" s="275"/>
      <c r="G706" s="284"/>
      <c r="H706" s="197"/>
      <c r="I706" s="295"/>
      <c r="J706" s="197"/>
      <c r="K706" s="195"/>
      <c r="L706" s="195"/>
      <c r="M706" s="197"/>
      <c r="N706" s="184"/>
      <c r="O706" s="184"/>
      <c r="P706" s="235"/>
      <c r="Q706" s="195"/>
      <c r="R706" s="257"/>
      <c r="S706" s="30" t="s">
        <v>817</v>
      </c>
      <c r="T706" s="76"/>
      <c r="U706" s="77"/>
      <c r="V706" s="77"/>
      <c r="W706" s="77"/>
      <c r="X706" s="77"/>
      <c r="Y706" s="77"/>
      <c r="Z706" s="31" t="str">
        <f t="shared" si="51"/>
        <v/>
      </c>
      <c r="AA706" s="81">
        <f t="shared" si="54"/>
        <v>0</v>
      </c>
      <c r="AB706" s="81">
        <f t="shared" si="55"/>
        <v>0</v>
      </c>
      <c r="AC706" s="338"/>
      <c r="AD706" s="238"/>
      <c r="AE706" s="238"/>
      <c r="AF706" s="184"/>
      <c r="AG706" s="184"/>
      <c r="AH706" s="200"/>
      <c r="AI706" s="200"/>
      <c r="AJ706" s="216"/>
      <c r="AK706" s="216"/>
      <c r="AL706" s="216"/>
      <c r="AM706" s="252"/>
      <c r="AN706" s="252"/>
      <c r="AO706" s="252"/>
      <c r="AP706" s="252"/>
      <c r="AQ706" s="265"/>
      <c r="AR706" s="209"/>
    </row>
    <row r="707" spans="1:44" ht="13.5" customHeight="1" x14ac:dyDescent="0.2">
      <c r="A707" s="290"/>
      <c r="B707" s="275"/>
      <c r="C707" s="272"/>
      <c r="D707" s="275"/>
      <c r="E707" s="281"/>
      <c r="F707" s="275"/>
      <c r="G707" s="284"/>
      <c r="H707" s="197"/>
      <c r="I707" s="295"/>
      <c r="J707" s="197"/>
      <c r="K707" s="195"/>
      <c r="L707" s="195"/>
      <c r="M707" s="197"/>
      <c r="N707" s="184"/>
      <c r="O707" s="184"/>
      <c r="P707" s="235"/>
      <c r="Q707" s="195"/>
      <c r="R707" s="257"/>
      <c r="S707" s="30" t="s">
        <v>818</v>
      </c>
      <c r="T707" s="76"/>
      <c r="U707" s="77"/>
      <c r="V707" s="77"/>
      <c r="W707" s="77"/>
      <c r="X707" s="77"/>
      <c r="Y707" s="77"/>
      <c r="Z707" s="31" t="str">
        <f t="shared" si="51"/>
        <v/>
      </c>
      <c r="AA707" s="81">
        <f t="shared" si="54"/>
        <v>0</v>
      </c>
      <c r="AB707" s="81">
        <f t="shared" si="55"/>
        <v>0</v>
      </c>
      <c r="AC707" s="338"/>
      <c r="AD707" s="238"/>
      <c r="AE707" s="238"/>
      <c r="AF707" s="184"/>
      <c r="AG707" s="184"/>
      <c r="AH707" s="200"/>
      <c r="AI707" s="200"/>
      <c r="AJ707" s="216"/>
      <c r="AK707" s="216"/>
      <c r="AL707" s="216"/>
      <c r="AM707" s="252"/>
      <c r="AN707" s="252"/>
      <c r="AO707" s="252"/>
      <c r="AP707" s="252"/>
      <c r="AQ707" s="265"/>
      <c r="AR707" s="209"/>
    </row>
    <row r="708" spans="1:44" ht="13.5" customHeight="1" x14ac:dyDescent="0.2">
      <c r="A708" s="290"/>
      <c r="B708" s="275"/>
      <c r="C708" s="272"/>
      <c r="D708" s="275"/>
      <c r="E708" s="281"/>
      <c r="F708" s="275"/>
      <c r="G708" s="284"/>
      <c r="H708" s="197"/>
      <c r="I708" s="295">
        <v>28.2</v>
      </c>
      <c r="J708" s="197"/>
      <c r="K708" s="195"/>
      <c r="L708" s="195"/>
      <c r="M708" s="197"/>
      <c r="N708" s="184"/>
      <c r="O708" s="184"/>
      <c r="P708" s="235"/>
      <c r="Q708" s="195"/>
      <c r="R708" s="298">
        <f>IF(Q708="SI",1,IF(Q708="NO",3,0))</f>
        <v>0</v>
      </c>
      <c r="S708" s="30" t="s">
        <v>819</v>
      </c>
      <c r="T708" s="76"/>
      <c r="U708" s="77"/>
      <c r="V708" s="77"/>
      <c r="W708" s="77"/>
      <c r="X708" s="77"/>
      <c r="Y708" s="77"/>
      <c r="Z708" s="31" t="str">
        <f t="shared" si="51"/>
        <v/>
      </c>
      <c r="AA708" s="81">
        <f t="shared" si="54"/>
        <v>0</v>
      </c>
      <c r="AB708" s="81">
        <f t="shared" si="55"/>
        <v>0</v>
      </c>
      <c r="AC708" s="338"/>
      <c r="AD708" s="238"/>
      <c r="AE708" s="238"/>
      <c r="AF708" s="184"/>
      <c r="AG708" s="184"/>
      <c r="AH708" s="200"/>
      <c r="AI708" s="200"/>
      <c r="AJ708" s="216"/>
      <c r="AK708" s="216"/>
      <c r="AL708" s="216"/>
      <c r="AM708" s="252"/>
      <c r="AN708" s="252"/>
      <c r="AO708" s="252"/>
      <c r="AP708" s="252"/>
      <c r="AQ708" s="265"/>
      <c r="AR708" s="208"/>
    </row>
    <row r="709" spans="1:44" ht="13.5" customHeight="1" x14ac:dyDescent="0.2">
      <c r="A709" s="290"/>
      <c r="B709" s="275"/>
      <c r="C709" s="272"/>
      <c r="D709" s="275"/>
      <c r="E709" s="281"/>
      <c r="F709" s="275"/>
      <c r="G709" s="284"/>
      <c r="H709" s="197"/>
      <c r="I709" s="295"/>
      <c r="J709" s="197"/>
      <c r="K709" s="195"/>
      <c r="L709" s="195"/>
      <c r="M709" s="197"/>
      <c r="N709" s="184"/>
      <c r="O709" s="184"/>
      <c r="P709" s="235"/>
      <c r="Q709" s="195"/>
      <c r="R709" s="257"/>
      <c r="S709" s="30" t="s">
        <v>820</v>
      </c>
      <c r="T709" s="76"/>
      <c r="U709" s="77"/>
      <c r="V709" s="77"/>
      <c r="W709" s="77"/>
      <c r="X709" s="77"/>
      <c r="Y709" s="77"/>
      <c r="Z709" s="31" t="str">
        <f t="shared" si="51"/>
        <v/>
      </c>
      <c r="AA709" s="81">
        <f t="shared" si="54"/>
        <v>0</v>
      </c>
      <c r="AB709" s="81">
        <f t="shared" si="55"/>
        <v>0</v>
      </c>
      <c r="AC709" s="338"/>
      <c r="AD709" s="238"/>
      <c r="AE709" s="238"/>
      <c r="AF709" s="184"/>
      <c r="AG709" s="184"/>
      <c r="AH709" s="200"/>
      <c r="AI709" s="200"/>
      <c r="AJ709" s="216"/>
      <c r="AK709" s="216"/>
      <c r="AL709" s="216"/>
      <c r="AM709" s="252"/>
      <c r="AN709" s="252"/>
      <c r="AO709" s="252"/>
      <c r="AP709" s="252"/>
      <c r="AQ709" s="265"/>
      <c r="AR709" s="209"/>
    </row>
    <row r="710" spans="1:44" ht="13.5" customHeight="1" x14ac:dyDescent="0.2">
      <c r="A710" s="290"/>
      <c r="B710" s="275"/>
      <c r="C710" s="272"/>
      <c r="D710" s="275"/>
      <c r="E710" s="281"/>
      <c r="F710" s="275"/>
      <c r="G710" s="284"/>
      <c r="H710" s="197"/>
      <c r="I710" s="295"/>
      <c r="J710" s="197"/>
      <c r="K710" s="195"/>
      <c r="L710" s="195"/>
      <c r="M710" s="197"/>
      <c r="N710" s="184"/>
      <c r="O710" s="184"/>
      <c r="P710" s="235"/>
      <c r="Q710" s="195"/>
      <c r="R710" s="257"/>
      <c r="S710" s="30" t="s">
        <v>821</v>
      </c>
      <c r="T710" s="76"/>
      <c r="U710" s="77"/>
      <c r="V710" s="77"/>
      <c r="W710" s="77"/>
      <c r="X710" s="77"/>
      <c r="Y710" s="77"/>
      <c r="Z710" s="31" t="str">
        <f t="shared" si="51"/>
        <v/>
      </c>
      <c r="AA710" s="81">
        <f t="shared" si="54"/>
        <v>0</v>
      </c>
      <c r="AB710" s="81">
        <f t="shared" si="55"/>
        <v>0</v>
      </c>
      <c r="AC710" s="338"/>
      <c r="AD710" s="238"/>
      <c r="AE710" s="238"/>
      <c r="AF710" s="184"/>
      <c r="AG710" s="184"/>
      <c r="AH710" s="200"/>
      <c r="AI710" s="200"/>
      <c r="AJ710" s="216"/>
      <c r="AK710" s="216"/>
      <c r="AL710" s="216"/>
      <c r="AM710" s="252"/>
      <c r="AN710" s="252"/>
      <c r="AO710" s="252"/>
      <c r="AP710" s="252"/>
      <c r="AQ710" s="265"/>
      <c r="AR710" s="209"/>
    </row>
    <row r="711" spans="1:44" ht="13.5" customHeight="1" x14ac:dyDescent="0.2">
      <c r="A711" s="290"/>
      <c r="B711" s="275"/>
      <c r="C711" s="272"/>
      <c r="D711" s="275"/>
      <c r="E711" s="281"/>
      <c r="F711" s="275"/>
      <c r="G711" s="284"/>
      <c r="H711" s="197"/>
      <c r="I711" s="295"/>
      <c r="J711" s="197"/>
      <c r="K711" s="195"/>
      <c r="L711" s="195"/>
      <c r="M711" s="197"/>
      <c r="N711" s="184"/>
      <c r="O711" s="184"/>
      <c r="P711" s="235"/>
      <c r="Q711" s="195"/>
      <c r="R711" s="257"/>
      <c r="S711" s="30" t="s">
        <v>822</v>
      </c>
      <c r="T711" s="76"/>
      <c r="U711" s="77"/>
      <c r="V711" s="77"/>
      <c r="W711" s="77"/>
      <c r="X711" s="77"/>
      <c r="Y711" s="77"/>
      <c r="Z711" s="31" t="str">
        <f t="shared" si="51"/>
        <v/>
      </c>
      <c r="AA711" s="81">
        <f t="shared" si="54"/>
        <v>0</v>
      </c>
      <c r="AB711" s="81">
        <f t="shared" si="55"/>
        <v>0</v>
      </c>
      <c r="AC711" s="338"/>
      <c r="AD711" s="238"/>
      <c r="AE711" s="238"/>
      <c r="AF711" s="184"/>
      <c r="AG711" s="184"/>
      <c r="AH711" s="200"/>
      <c r="AI711" s="200"/>
      <c r="AJ711" s="216"/>
      <c r="AK711" s="216"/>
      <c r="AL711" s="216"/>
      <c r="AM711" s="252"/>
      <c r="AN711" s="252"/>
      <c r="AO711" s="252"/>
      <c r="AP711" s="252"/>
      <c r="AQ711" s="265"/>
      <c r="AR711" s="209"/>
    </row>
    <row r="712" spans="1:44" ht="13.5" customHeight="1" x14ac:dyDescent="0.2">
      <c r="A712" s="290"/>
      <c r="B712" s="275"/>
      <c r="C712" s="272"/>
      <c r="D712" s="275"/>
      <c r="E712" s="281"/>
      <c r="F712" s="275"/>
      <c r="G712" s="284"/>
      <c r="H712" s="197"/>
      <c r="I712" s="295"/>
      <c r="J712" s="197"/>
      <c r="K712" s="195"/>
      <c r="L712" s="195"/>
      <c r="M712" s="197"/>
      <c r="N712" s="184"/>
      <c r="O712" s="184"/>
      <c r="P712" s="235"/>
      <c r="Q712" s="195"/>
      <c r="R712" s="257"/>
      <c r="S712" s="30" t="s">
        <v>823</v>
      </c>
      <c r="T712" s="76"/>
      <c r="U712" s="77"/>
      <c r="V712" s="77"/>
      <c r="W712" s="77"/>
      <c r="X712" s="77"/>
      <c r="Y712" s="77"/>
      <c r="Z712" s="31" t="str">
        <f t="shared" si="51"/>
        <v/>
      </c>
      <c r="AA712" s="81">
        <f t="shared" si="54"/>
        <v>0</v>
      </c>
      <c r="AB712" s="81">
        <f t="shared" si="55"/>
        <v>0</v>
      </c>
      <c r="AC712" s="338"/>
      <c r="AD712" s="238"/>
      <c r="AE712" s="238"/>
      <c r="AF712" s="184"/>
      <c r="AG712" s="184"/>
      <c r="AH712" s="200"/>
      <c r="AI712" s="200"/>
      <c r="AJ712" s="216"/>
      <c r="AK712" s="216"/>
      <c r="AL712" s="216"/>
      <c r="AM712" s="252"/>
      <c r="AN712" s="252"/>
      <c r="AO712" s="252"/>
      <c r="AP712" s="252"/>
      <c r="AQ712" s="265"/>
      <c r="AR712" s="209"/>
    </row>
    <row r="713" spans="1:44" ht="13.5" customHeight="1" x14ac:dyDescent="0.2">
      <c r="A713" s="290"/>
      <c r="B713" s="275"/>
      <c r="C713" s="272"/>
      <c r="D713" s="275"/>
      <c r="E713" s="281"/>
      <c r="F713" s="275"/>
      <c r="G713" s="284"/>
      <c r="H713" s="197"/>
      <c r="I713" s="295">
        <v>28.3</v>
      </c>
      <c r="J713" s="197"/>
      <c r="K713" s="195"/>
      <c r="L713" s="195"/>
      <c r="M713" s="197"/>
      <c r="N713" s="184"/>
      <c r="O713" s="184"/>
      <c r="P713" s="235"/>
      <c r="Q713" s="195"/>
      <c r="R713" s="298">
        <f>IF(Q713="SI",1,IF(Q713="NO",3,0))</f>
        <v>0</v>
      </c>
      <c r="S713" s="30" t="s">
        <v>824</v>
      </c>
      <c r="T713" s="76"/>
      <c r="U713" s="77"/>
      <c r="V713" s="77"/>
      <c r="W713" s="77"/>
      <c r="X713" s="77"/>
      <c r="Y713" s="77"/>
      <c r="Z713" s="31" t="str">
        <f t="shared" si="51"/>
        <v/>
      </c>
      <c r="AA713" s="81">
        <f t="shared" si="54"/>
        <v>0</v>
      </c>
      <c r="AB713" s="81">
        <f t="shared" si="55"/>
        <v>0</v>
      </c>
      <c r="AC713" s="338"/>
      <c r="AD713" s="238"/>
      <c r="AE713" s="238"/>
      <c r="AF713" s="184"/>
      <c r="AG713" s="184"/>
      <c r="AH713" s="200"/>
      <c r="AI713" s="200"/>
      <c r="AJ713" s="216"/>
      <c r="AK713" s="216"/>
      <c r="AL713" s="216"/>
      <c r="AM713" s="252"/>
      <c r="AN713" s="252"/>
      <c r="AO713" s="252"/>
      <c r="AP713" s="252"/>
      <c r="AQ713" s="265"/>
      <c r="AR713" s="208"/>
    </row>
    <row r="714" spans="1:44" ht="13.5" customHeight="1" x14ac:dyDescent="0.2">
      <c r="A714" s="290"/>
      <c r="B714" s="275"/>
      <c r="C714" s="272"/>
      <c r="D714" s="275"/>
      <c r="E714" s="281"/>
      <c r="F714" s="275"/>
      <c r="G714" s="284"/>
      <c r="H714" s="197"/>
      <c r="I714" s="295"/>
      <c r="J714" s="197"/>
      <c r="K714" s="195"/>
      <c r="L714" s="195"/>
      <c r="M714" s="197"/>
      <c r="N714" s="184"/>
      <c r="O714" s="184"/>
      <c r="P714" s="235"/>
      <c r="Q714" s="195"/>
      <c r="R714" s="257"/>
      <c r="S714" s="30" t="s">
        <v>825</v>
      </c>
      <c r="T714" s="76"/>
      <c r="U714" s="77"/>
      <c r="V714" s="77"/>
      <c r="W714" s="77"/>
      <c r="X714" s="77"/>
      <c r="Y714" s="77"/>
      <c r="Z714" s="31" t="str">
        <f t="shared" si="51"/>
        <v/>
      </c>
      <c r="AA714" s="81">
        <f t="shared" si="54"/>
        <v>0</v>
      </c>
      <c r="AB714" s="81">
        <f t="shared" si="55"/>
        <v>0</v>
      </c>
      <c r="AC714" s="338"/>
      <c r="AD714" s="238"/>
      <c r="AE714" s="238"/>
      <c r="AF714" s="184"/>
      <c r="AG714" s="184"/>
      <c r="AH714" s="200"/>
      <c r="AI714" s="200"/>
      <c r="AJ714" s="216"/>
      <c r="AK714" s="216"/>
      <c r="AL714" s="216"/>
      <c r="AM714" s="252"/>
      <c r="AN714" s="252"/>
      <c r="AO714" s="252"/>
      <c r="AP714" s="252"/>
      <c r="AQ714" s="265"/>
      <c r="AR714" s="209"/>
    </row>
    <row r="715" spans="1:44" ht="13.5" customHeight="1" x14ac:dyDescent="0.2">
      <c r="A715" s="290"/>
      <c r="B715" s="275"/>
      <c r="C715" s="272"/>
      <c r="D715" s="275"/>
      <c r="E715" s="281"/>
      <c r="F715" s="275"/>
      <c r="G715" s="284"/>
      <c r="H715" s="197"/>
      <c r="I715" s="295"/>
      <c r="J715" s="197"/>
      <c r="K715" s="195"/>
      <c r="L715" s="195"/>
      <c r="M715" s="197"/>
      <c r="N715" s="184"/>
      <c r="O715" s="184"/>
      <c r="P715" s="235"/>
      <c r="Q715" s="195"/>
      <c r="R715" s="257"/>
      <c r="S715" s="30" t="s">
        <v>826</v>
      </c>
      <c r="T715" s="76"/>
      <c r="U715" s="77"/>
      <c r="V715" s="77"/>
      <c r="W715" s="77"/>
      <c r="X715" s="77"/>
      <c r="Y715" s="77"/>
      <c r="Z715" s="31" t="str">
        <f t="shared" si="51"/>
        <v/>
      </c>
      <c r="AA715" s="81">
        <f t="shared" si="54"/>
        <v>0</v>
      </c>
      <c r="AB715" s="81">
        <f t="shared" si="55"/>
        <v>0</v>
      </c>
      <c r="AC715" s="338"/>
      <c r="AD715" s="238"/>
      <c r="AE715" s="238"/>
      <c r="AF715" s="184"/>
      <c r="AG715" s="184"/>
      <c r="AH715" s="200"/>
      <c r="AI715" s="200"/>
      <c r="AJ715" s="216"/>
      <c r="AK715" s="216"/>
      <c r="AL715" s="216"/>
      <c r="AM715" s="252"/>
      <c r="AN715" s="252"/>
      <c r="AO715" s="252"/>
      <c r="AP715" s="252"/>
      <c r="AQ715" s="265"/>
      <c r="AR715" s="209"/>
    </row>
    <row r="716" spans="1:44" ht="13.5" customHeight="1" x14ac:dyDescent="0.2">
      <c r="A716" s="290"/>
      <c r="B716" s="275"/>
      <c r="C716" s="272"/>
      <c r="D716" s="275"/>
      <c r="E716" s="281"/>
      <c r="F716" s="275"/>
      <c r="G716" s="284"/>
      <c r="H716" s="197"/>
      <c r="I716" s="295"/>
      <c r="J716" s="197"/>
      <c r="K716" s="195"/>
      <c r="L716" s="195"/>
      <c r="M716" s="197"/>
      <c r="N716" s="184"/>
      <c r="O716" s="184"/>
      <c r="P716" s="235"/>
      <c r="Q716" s="195"/>
      <c r="R716" s="257"/>
      <c r="S716" s="30" t="s">
        <v>827</v>
      </c>
      <c r="T716" s="76"/>
      <c r="U716" s="77"/>
      <c r="V716" s="77"/>
      <c r="W716" s="77"/>
      <c r="X716" s="77"/>
      <c r="Y716" s="77"/>
      <c r="Z716" s="31" t="str">
        <f t="shared" si="51"/>
        <v/>
      </c>
      <c r="AA716" s="81">
        <f t="shared" si="54"/>
        <v>0</v>
      </c>
      <c r="AB716" s="81">
        <f t="shared" si="55"/>
        <v>0</v>
      </c>
      <c r="AC716" s="338"/>
      <c r="AD716" s="238"/>
      <c r="AE716" s="238"/>
      <c r="AF716" s="184"/>
      <c r="AG716" s="184"/>
      <c r="AH716" s="200"/>
      <c r="AI716" s="200"/>
      <c r="AJ716" s="216"/>
      <c r="AK716" s="216"/>
      <c r="AL716" s="216"/>
      <c r="AM716" s="252"/>
      <c r="AN716" s="252"/>
      <c r="AO716" s="252"/>
      <c r="AP716" s="252"/>
      <c r="AQ716" s="265"/>
      <c r="AR716" s="209"/>
    </row>
    <row r="717" spans="1:44" ht="13.5" customHeight="1" x14ac:dyDescent="0.2">
      <c r="A717" s="290"/>
      <c r="B717" s="275"/>
      <c r="C717" s="272"/>
      <c r="D717" s="275"/>
      <c r="E717" s="281"/>
      <c r="F717" s="275"/>
      <c r="G717" s="284"/>
      <c r="H717" s="197"/>
      <c r="I717" s="295"/>
      <c r="J717" s="197"/>
      <c r="K717" s="195"/>
      <c r="L717" s="195"/>
      <c r="M717" s="197"/>
      <c r="N717" s="184"/>
      <c r="O717" s="184"/>
      <c r="P717" s="235"/>
      <c r="Q717" s="195"/>
      <c r="R717" s="257"/>
      <c r="S717" s="30" t="s">
        <v>828</v>
      </c>
      <c r="T717" s="76"/>
      <c r="U717" s="77"/>
      <c r="V717" s="77"/>
      <c r="W717" s="77"/>
      <c r="X717" s="77"/>
      <c r="Y717" s="77"/>
      <c r="Z717" s="31" t="str">
        <f t="shared" si="51"/>
        <v/>
      </c>
      <c r="AA717" s="81">
        <f t="shared" si="54"/>
        <v>0</v>
      </c>
      <c r="AB717" s="81">
        <f t="shared" si="55"/>
        <v>0</v>
      </c>
      <c r="AC717" s="338"/>
      <c r="AD717" s="238"/>
      <c r="AE717" s="238"/>
      <c r="AF717" s="184"/>
      <c r="AG717" s="184"/>
      <c r="AH717" s="200"/>
      <c r="AI717" s="200"/>
      <c r="AJ717" s="216"/>
      <c r="AK717" s="216"/>
      <c r="AL717" s="216"/>
      <c r="AM717" s="252"/>
      <c r="AN717" s="252"/>
      <c r="AO717" s="252"/>
      <c r="AP717" s="252"/>
      <c r="AQ717" s="265"/>
      <c r="AR717" s="209"/>
    </row>
    <row r="718" spans="1:44" ht="13.5" customHeight="1" x14ac:dyDescent="0.2">
      <c r="A718" s="290"/>
      <c r="B718" s="275"/>
      <c r="C718" s="272"/>
      <c r="D718" s="275"/>
      <c r="E718" s="281"/>
      <c r="F718" s="275"/>
      <c r="G718" s="284"/>
      <c r="H718" s="197"/>
      <c r="I718" s="295">
        <v>28.4</v>
      </c>
      <c r="J718" s="197"/>
      <c r="K718" s="195"/>
      <c r="L718" s="195"/>
      <c r="M718" s="197"/>
      <c r="N718" s="184"/>
      <c r="O718" s="184"/>
      <c r="P718" s="235"/>
      <c r="Q718" s="195"/>
      <c r="R718" s="298">
        <f>IF(Q718="SI",1,IF(Q718="NO",3,0))</f>
        <v>0</v>
      </c>
      <c r="S718" s="30" t="s">
        <v>829</v>
      </c>
      <c r="T718" s="76"/>
      <c r="U718" s="77"/>
      <c r="V718" s="77"/>
      <c r="W718" s="77"/>
      <c r="X718" s="77"/>
      <c r="Y718" s="77"/>
      <c r="Z718" s="31" t="str">
        <f t="shared" si="51"/>
        <v/>
      </c>
      <c r="AA718" s="81">
        <f t="shared" si="54"/>
        <v>0</v>
      </c>
      <c r="AB718" s="81">
        <f t="shared" si="55"/>
        <v>0</v>
      </c>
      <c r="AC718" s="338"/>
      <c r="AD718" s="238"/>
      <c r="AE718" s="238"/>
      <c r="AF718" s="184"/>
      <c r="AG718" s="184"/>
      <c r="AH718" s="200"/>
      <c r="AI718" s="200"/>
      <c r="AJ718" s="216"/>
      <c r="AK718" s="216"/>
      <c r="AL718" s="216"/>
      <c r="AM718" s="252"/>
      <c r="AN718" s="252"/>
      <c r="AO718" s="252"/>
      <c r="AP718" s="252"/>
      <c r="AQ718" s="265"/>
      <c r="AR718" s="208"/>
    </row>
    <row r="719" spans="1:44" ht="13.5" customHeight="1" x14ac:dyDescent="0.2">
      <c r="A719" s="290"/>
      <c r="B719" s="275"/>
      <c r="C719" s="272"/>
      <c r="D719" s="275"/>
      <c r="E719" s="281"/>
      <c r="F719" s="275"/>
      <c r="G719" s="284"/>
      <c r="H719" s="197"/>
      <c r="I719" s="295"/>
      <c r="J719" s="197"/>
      <c r="K719" s="195"/>
      <c r="L719" s="195"/>
      <c r="M719" s="197"/>
      <c r="N719" s="184"/>
      <c r="O719" s="184"/>
      <c r="P719" s="235"/>
      <c r="Q719" s="195"/>
      <c r="R719" s="257"/>
      <c r="S719" s="30" t="s">
        <v>830</v>
      </c>
      <c r="T719" s="76"/>
      <c r="U719" s="77"/>
      <c r="V719" s="77"/>
      <c r="W719" s="77"/>
      <c r="X719" s="77"/>
      <c r="Y719" s="77"/>
      <c r="Z719" s="31" t="str">
        <f t="shared" si="51"/>
        <v/>
      </c>
      <c r="AA719" s="81">
        <f t="shared" si="54"/>
        <v>0</v>
      </c>
      <c r="AB719" s="81">
        <f t="shared" si="55"/>
        <v>0</v>
      </c>
      <c r="AC719" s="338"/>
      <c r="AD719" s="238"/>
      <c r="AE719" s="238"/>
      <c r="AF719" s="184"/>
      <c r="AG719" s="184"/>
      <c r="AH719" s="200"/>
      <c r="AI719" s="200"/>
      <c r="AJ719" s="216"/>
      <c r="AK719" s="216"/>
      <c r="AL719" s="216"/>
      <c r="AM719" s="252"/>
      <c r="AN719" s="252"/>
      <c r="AO719" s="252"/>
      <c r="AP719" s="252"/>
      <c r="AQ719" s="265"/>
      <c r="AR719" s="209"/>
    </row>
    <row r="720" spans="1:44" ht="13.5" customHeight="1" x14ac:dyDescent="0.2">
      <c r="A720" s="290"/>
      <c r="B720" s="275"/>
      <c r="C720" s="272"/>
      <c r="D720" s="275"/>
      <c r="E720" s="281"/>
      <c r="F720" s="275"/>
      <c r="G720" s="284"/>
      <c r="H720" s="197"/>
      <c r="I720" s="295"/>
      <c r="J720" s="197"/>
      <c r="K720" s="195"/>
      <c r="L720" s="195"/>
      <c r="M720" s="197"/>
      <c r="N720" s="184"/>
      <c r="O720" s="184"/>
      <c r="P720" s="235"/>
      <c r="Q720" s="195"/>
      <c r="R720" s="257"/>
      <c r="S720" s="30" t="s">
        <v>831</v>
      </c>
      <c r="T720" s="76"/>
      <c r="U720" s="77"/>
      <c r="V720" s="77"/>
      <c r="W720" s="77"/>
      <c r="X720" s="77"/>
      <c r="Y720" s="77"/>
      <c r="Z720" s="31" t="str">
        <f t="shared" si="51"/>
        <v/>
      </c>
      <c r="AA720" s="81">
        <f t="shared" si="54"/>
        <v>0</v>
      </c>
      <c r="AB720" s="81">
        <f t="shared" si="55"/>
        <v>0</v>
      </c>
      <c r="AC720" s="338"/>
      <c r="AD720" s="238"/>
      <c r="AE720" s="238"/>
      <c r="AF720" s="184"/>
      <c r="AG720" s="184"/>
      <c r="AH720" s="200"/>
      <c r="AI720" s="200"/>
      <c r="AJ720" s="216"/>
      <c r="AK720" s="216"/>
      <c r="AL720" s="216"/>
      <c r="AM720" s="252"/>
      <c r="AN720" s="252"/>
      <c r="AO720" s="252"/>
      <c r="AP720" s="252"/>
      <c r="AQ720" s="265"/>
      <c r="AR720" s="209"/>
    </row>
    <row r="721" spans="1:44" ht="13.5" customHeight="1" x14ac:dyDescent="0.2">
      <c r="A721" s="290"/>
      <c r="B721" s="275"/>
      <c r="C721" s="272"/>
      <c r="D721" s="275"/>
      <c r="E721" s="281"/>
      <c r="F721" s="275"/>
      <c r="G721" s="284"/>
      <c r="H721" s="197"/>
      <c r="I721" s="295"/>
      <c r="J721" s="197"/>
      <c r="K721" s="195"/>
      <c r="L721" s="195"/>
      <c r="M721" s="197"/>
      <c r="N721" s="184"/>
      <c r="O721" s="184"/>
      <c r="P721" s="235"/>
      <c r="Q721" s="195"/>
      <c r="R721" s="257"/>
      <c r="S721" s="30" t="s">
        <v>832</v>
      </c>
      <c r="T721" s="76"/>
      <c r="U721" s="77"/>
      <c r="V721" s="77"/>
      <c r="W721" s="77"/>
      <c r="X721" s="77"/>
      <c r="Y721" s="77"/>
      <c r="Z721" s="31" t="str">
        <f t="shared" si="51"/>
        <v/>
      </c>
      <c r="AA721" s="81">
        <f t="shared" si="54"/>
        <v>0</v>
      </c>
      <c r="AB721" s="81">
        <f t="shared" si="55"/>
        <v>0</v>
      </c>
      <c r="AC721" s="338"/>
      <c r="AD721" s="238"/>
      <c r="AE721" s="238"/>
      <c r="AF721" s="184"/>
      <c r="AG721" s="184"/>
      <c r="AH721" s="200"/>
      <c r="AI721" s="200"/>
      <c r="AJ721" s="216"/>
      <c r="AK721" s="216"/>
      <c r="AL721" s="216"/>
      <c r="AM721" s="252"/>
      <c r="AN721" s="252"/>
      <c r="AO721" s="252"/>
      <c r="AP721" s="252"/>
      <c r="AQ721" s="265"/>
      <c r="AR721" s="209"/>
    </row>
    <row r="722" spans="1:44" ht="13.5" customHeight="1" x14ac:dyDescent="0.2">
      <c r="A722" s="290"/>
      <c r="B722" s="275"/>
      <c r="C722" s="272"/>
      <c r="D722" s="275"/>
      <c r="E722" s="281"/>
      <c r="F722" s="275"/>
      <c r="G722" s="284"/>
      <c r="H722" s="197"/>
      <c r="I722" s="295"/>
      <c r="J722" s="197"/>
      <c r="K722" s="195"/>
      <c r="L722" s="195"/>
      <c r="M722" s="197"/>
      <c r="N722" s="184"/>
      <c r="O722" s="184"/>
      <c r="P722" s="235"/>
      <c r="Q722" s="195"/>
      <c r="R722" s="257"/>
      <c r="S722" s="30" t="s">
        <v>833</v>
      </c>
      <c r="T722" s="76"/>
      <c r="U722" s="77"/>
      <c r="V722" s="77"/>
      <c r="W722" s="77"/>
      <c r="X722" s="77"/>
      <c r="Y722" s="77"/>
      <c r="Z722" s="31" t="str">
        <f t="shared" si="51"/>
        <v/>
      </c>
      <c r="AA722" s="81">
        <f t="shared" si="54"/>
        <v>0</v>
      </c>
      <c r="AB722" s="81">
        <f t="shared" si="55"/>
        <v>0</v>
      </c>
      <c r="AC722" s="338"/>
      <c r="AD722" s="238"/>
      <c r="AE722" s="238"/>
      <c r="AF722" s="184"/>
      <c r="AG722" s="184"/>
      <c r="AH722" s="200"/>
      <c r="AI722" s="200"/>
      <c r="AJ722" s="216"/>
      <c r="AK722" s="216"/>
      <c r="AL722" s="216"/>
      <c r="AM722" s="252"/>
      <c r="AN722" s="252"/>
      <c r="AO722" s="252"/>
      <c r="AP722" s="252"/>
      <c r="AQ722" s="265"/>
      <c r="AR722" s="209"/>
    </row>
    <row r="723" spans="1:44" ht="13.5" customHeight="1" x14ac:dyDescent="0.2">
      <c r="A723" s="290"/>
      <c r="B723" s="275"/>
      <c r="C723" s="272"/>
      <c r="D723" s="275"/>
      <c r="E723" s="281"/>
      <c r="F723" s="275"/>
      <c r="G723" s="284"/>
      <c r="H723" s="197"/>
      <c r="I723" s="295">
        <v>28.5</v>
      </c>
      <c r="J723" s="197"/>
      <c r="K723" s="195"/>
      <c r="L723" s="195"/>
      <c r="M723" s="197"/>
      <c r="N723" s="184"/>
      <c r="O723" s="184"/>
      <c r="P723" s="235"/>
      <c r="Q723" s="195"/>
      <c r="R723" s="298">
        <f>IF(Q723="SI",1,IF(Q723="NO",3,0))</f>
        <v>0</v>
      </c>
      <c r="S723" s="30" t="s">
        <v>834</v>
      </c>
      <c r="T723" s="76"/>
      <c r="U723" s="77"/>
      <c r="V723" s="77"/>
      <c r="W723" s="77"/>
      <c r="X723" s="77"/>
      <c r="Y723" s="77"/>
      <c r="Z723" s="31" t="str">
        <f t="shared" si="51"/>
        <v/>
      </c>
      <c r="AA723" s="81">
        <f t="shared" si="54"/>
        <v>0</v>
      </c>
      <c r="AB723" s="81">
        <f t="shared" si="55"/>
        <v>0</v>
      </c>
      <c r="AC723" s="338"/>
      <c r="AD723" s="238"/>
      <c r="AE723" s="238"/>
      <c r="AF723" s="184"/>
      <c r="AG723" s="184"/>
      <c r="AH723" s="200"/>
      <c r="AI723" s="200"/>
      <c r="AJ723" s="216"/>
      <c r="AK723" s="216"/>
      <c r="AL723" s="216"/>
      <c r="AM723" s="252"/>
      <c r="AN723" s="252"/>
      <c r="AO723" s="252"/>
      <c r="AP723" s="252"/>
      <c r="AQ723" s="265"/>
      <c r="AR723" s="208"/>
    </row>
    <row r="724" spans="1:44" ht="13.5" customHeight="1" x14ac:dyDescent="0.2">
      <c r="A724" s="290"/>
      <c r="B724" s="275"/>
      <c r="C724" s="272"/>
      <c r="D724" s="275"/>
      <c r="E724" s="281"/>
      <c r="F724" s="275"/>
      <c r="G724" s="284"/>
      <c r="H724" s="197"/>
      <c r="I724" s="295"/>
      <c r="J724" s="197"/>
      <c r="K724" s="195"/>
      <c r="L724" s="195"/>
      <c r="M724" s="197"/>
      <c r="N724" s="184"/>
      <c r="O724" s="184"/>
      <c r="P724" s="235"/>
      <c r="Q724" s="195"/>
      <c r="R724" s="257"/>
      <c r="S724" s="30" t="s">
        <v>835</v>
      </c>
      <c r="T724" s="76"/>
      <c r="U724" s="77"/>
      <c r="V724" s="77"/>
      <c r="W724" s="77"/>
      <c r="X724" s="77"/>
      <c r="Y724" s="77"/>
      <c r="Z724" s="31" t="str">
        <f t="shared" si="51"/>
        <v/>
      </c>
      <c r="AA724" s="81">
        <f t="shared" si="54"/>
        <v>0</v>
      </c>
      <c r="AB724" s="81">
        <f t="shared" si="55"/>
        <v>0</v>
      </c>
      <c r="AC724" s="338"/>
      <c r="AD724" s="238"/>
      <c r="AE724" s="238"/>
      <c r="AF724" s="184"/>
      <c r="AG724" s="184"/>
      <c r="AH724" s="200"/>
      <c r="AI724" s="200"/>
      <c r="AJ724" s="216"/>
      <c r="AK724" s="216"/>
      <c r="AL724" s="216"/>
      <c r="AM724" s="252"/>
      <c r="AN724" s="252"/>
      <c r="AO724" s="252"/>
      <c r="AP724" s="252"/>
      <c r="AQ724" s="265"/>
      <c r="AR724" s="209"/>
    </row>
    <row r="725" spans="1:44" ht="13.5" customHeight="1" x14ac:dyDescent="0.2">
      <c r="A725" s="290"/>
      <c r="B725" s="275"/>
      <c r="C725" s="272"/>
      <c r="D725" s="275"/>
      <c r="E725" s="281"/>
      <c r="F725" s="275"/>
      <c r="G725" s="284"/>
      <c r="H725" s="197"/>
      <c r="I725" s="295"/>
      <c r="J725" s="197"/>
      <c r="K725" s="195"/>
      <c r="L725" s="195"/>
      <c r="M725" s="197"/>
      <c r="N725" s="184"/>
      <c r="O725" s="184"/>
      <c r="P725" s="235"/>
      <c r="Q725" s="195"/>
      <c r="R725" s="257"/>
      <c r="S725" s="30" t="s">
        <v>836</v>
      </c>
      <c r="T725" s="76"/>
      <c r="U725" s="77"/>
      <c r="V725" s="77"/>
      <c r="W725" s="77"/>
      <c r="X725" s="77"/>
      <c r="Y725" s="77"/>
      <c r="Z725" s="31" t="str">
        <f t="shared" si="51"/>
        <v/>
      </c>
      <c r="AA725" s="81">
        <f t="shared" si="54"/>
        <v>0</v>
      </c>
      <c r="AB725" s="81">
        <f t="shared" si="55"/>
        <v>0</v>
      </c>
      <c r="AC725" s="338"/>
      <c r="AD725" s="238"/>
      <c r="AE725" s="238"/>
      <c r="AF725" s="184"/>
      <c r="AG725" s="184"/>
      <c r="AH725" s="200"/>
      <c r="AI725" s="200"/>
      <c r="AJ725" s="216"/>
      <c r="AK725" s="216"/>
      <c r="AL725" s="216"/>
      <c r="AM725" s="252"/>
      <c r="AN725" s="252"/>
      <c r="AO725" s="252"/>
      <c r="AP725" s="252"/>
      <c r="AQ725" s="265"/>
      <c r="AR725" s="209"/>
    </row>
    <row r="726" spans="1:44" ht="13.5" customHeight="1" x14ac:dyDescent="0.2">
      <c r="A726" s="290"/>
      <c r="B726" s="275"/>
      <c r="C726" s="272"/>
      <c r="D726" s="275"/>
      <c r="E726" s="281"/>
      <c r="F726" s="275"/>
      <c r="G726" s="284"/>
      <c r="H726" s="197"/>
      <c r="I726" s="295"/>
      <c r="J726" s="197"/>
      <c r="K726" s="195"/>
      <c r="L726" s="195"/>
      <c r="M726" s="197"/>
      <c r="N726" s="184"/>
      <c r="O726" s="184"/>
      <c r="P726" s="235"/>
      <c r="Q726" s="195"/>
      <c r="R726" s="257"/>
      <c r="S726" s="30" t="s">
        <v>837</v>
      </c>
      <c r="T726" s="76"/>
      <c r="U726" s="77"/>
      <c r="V726" s="77"/>
      <c r="W726" s="77"/>
      <c r="X726" s="77"/>
      <c r="Y726" s="77"/>
      <c r="Z726" s="31" t="str">
        <f t="shared" si="51"/>
        <v/>
      </c>
      <c r="AA726" s="81">
        <f t="shared" si="54"/>
        <v>0</v>
      </c>
      <c r="AB726" s="81">
        <f t="shared" si="55"/>
        <v>0</v>
      </c>
      <c r="AC726" s="338"/>
      <c r="AD726" s="238"/>
      <c r="AE726" s="238"/>
      <c r="AF726" s="184"/>
      <c r="AG726" s="184"/>
      <c r="AH726" s="200"/>
      <c r="AI726" s="200"/>
      <c r="AJ726" s="216"/>
      <c r="AK726" s="216"/>
      <c r="AL726" s="216"/>
      <c r="AM726" s="252"/>
      <c r="AN726" s="252"/>
      <c r="AO726" s="252"/>
      <c r="AP726" s="252"/>
      <c r="AQ726" s="265"/>
      <c r="AR726" s="209"/>
    </row>
    <row r="727" spans="1:44" ht="13.5" customHeight="1" x14ac:dyDescent="0.2">
      <c r="A727" s="291"/>
      <c r="B727" s="276"/>
      <c r="C727" s="273"/>
      <c r="D727" s="276"/>
      <c r="E727" s="282"/>
      <c r="F727" s="276"/>
      <c r="G727" s="285"/>
      <c r="H727" s="198"/>
      <c r="I727" s="296"/>
      <c r="J727" s="197"/>
      <c r="K727" s="233"/>
      <c r="L727" s="233"/>
      <c r="M727" s="198"/>
      <c r="N727" s="185"/>
      <c r="O727" s="185"/>
      <c r="P727" s="236"/>
      <c r="Q727" s="233"/>
      <c r="R727" s="299"/>
      <c r="S727" s="32" t="s">
        <v>838</v>
      </c>
      <c r="T727" s="78"/>
      <c r="U727" s="79"/>
      <c r="V727" s="79"/>
      <c r="W727" s="79"/>
      <c r="X727" s="79"/>
      <c r="Y727" s="79"/>
      <c r="Z727" s="33" t="str">
        <f t="shared" si="51"/>
        <v/>
      </c>
      <c r="AA727" s="82">
        <f t="shared" si="54"/>
        <v>0</v>
      </c>
      <c r="AB727" s="82">
        <f t="shared" si="55"/>
        <v>0</v>
      </c>
      <c r="AC727" s="339"/>
      <c r="AD727" s="239"/>
      <c r="AE727" s="239"/>
      <c r="AF727" s="185"/>
      <c r="AG727" s="185"/>
      <c r="AH727" s="201"/>
      <c r="AI727" s="201"/>
      <c r="AJ727" s="217"/>
      <c r="AK727" s="217"/>
      <c r="AL727" s="217"/>
      <c r="AM727" s="253"/>
      <c r="AN727" s="253"/>
      <c r="AO727" s="253"/>
      <c r="AP727" s="253"/>
      <c r="AQ727" s="266"/>
      <c r="AR727" s="210"/>
    </row>
    <row r="728" spans="1:44" ht="13.5" customHeight="1" x14ac:dyDescent="0.2">
      <c r="A728" s="277" t="str">
        <f>IF(E728&lt;&gt;"",'Información General'!$D$15&amp;"_"&amp;+$A$1+29,"")</f>
        <v/>
      </c>
      <c r="B728" s="286"/>
      <c r="C728" s="304"/>
      <c r="D728" s="286"/>
      <c r="E728" s="301"/>
      <c r="F728" s="286"/>
      <c r="G728" s="224"/>
      <c r="H728" s="242"/>
      <c r="I728" s="245">
        <v>29.1</v>
      </c>
      <c r="J728" s="227"/>
      <c r="K728" s="232"/>
      <c r="L728" s="232"/>
      <c r="M728" s="227"/>
      <c r="N728" s="189"/>
      <c r="O728" s="189"/>
      <c r="P728" s="192" t="str">
        <f>IF(AND(N728&lt;&gt;"",O728&lt;&gt;""),IF(AND(N728&gt;5,O728&gt;5),"I",IF(AND(N728&lt;=5,O728&gt;5),"II",IF(AND(N728&gt;5,O728&lt;=5),"IV",IF(AND(N728&lt;=5,O728&lt;=5),"III")))),"")</f>
        <v/>
      </c>
      <c r="Q728" s="232"/>
      <c r="R728" s="310">
        <f>IF(Q728="SI",1,IF(Q728="NO",3,0))</f>
        <v>0</v>
      </c>
      <c r="S728" s="28" t="s">
        <v>1012</v>
      </c>
      <c r="T728" s="73"/>
      <c r="U728" s="74"/>
      <c r="V728" s="74"/>
      <c r="W728" s="74"/>
      <c r="X728" s="74"/>
      <c r="Y728" s="74"/>
      <c r="Z728" s="29" t="str">
        <f t="shared" si="51"/>
        <v/>
      </c>
      <c r="AA728" s="80">
        <f t="shared" ref="AA728:AA759" si="56">IF(Z728="Suficiente",1,0)</f>
        <v>0</v>
      </c>
      <c r="AB728" s="80">
        <f>IF(Z728="Deficiente",1,0)</f>
        <v>0</v>
      </c>
      <c r="AC728" s="307" t="str">
        <f>IF(SUM(R728:R752)&gt;=1,IF((SUM(R728:R752)/COUNTA(Q728:Q752))=1,IF(SUM(AA728:AA752)&gt;=1,IF(SUM(AA728:AA752)/(SUM(AA728:AA752)+SUM(AB728:AB752))=100%,"SI","NO"),"NO"),"NO"),"")</f>
        <v/>
      </c>
      <c r="AD728" s="241" t="str">
        <f>IF($N728=1,"b","")</f>
        <v/>
      </c>
      <c r="AE728" s="241" t="str">
        <f>IF($O728=1,"b","")</f>
        <v/>
      </c>
      <c r="AF728" s="189"/>
      <c r="AG728" s="189"/>
      <c r="AH728" s="202">
        <f>IF(OR($AD728="b",$AE728="b"),2,0)</f>
        <v>0</v>
      </c>
      <c r="AI728" s="202">
        <f>IF(AND($N728=1,$AF728=1,$O728=1,$AG728=1),1,0)</f>
        <v>0</v>
      </c>
      <c r="AJ728" s="186">
        <f>IF(AF728&lt;&gt;"",IF(AI728=1,1,IF(OR($AF728&gt;$N728,AND($AC728="SI",$AF728=$N728),AND($AC728="NO",$AF728&lt;&gt;$N728)),0,1)),0)</f>
        <v>0</v>
      </c>
      <c r="AK728" s="186">
        <f>IF(AG728&lt;&gt;"",IF(AI728=1,1,IF(OR(AG728&gt;O728,AND(AC728="SI",AG728=O728),AND(AC728="NO",AG728&lt;&gt;O728)),0,1)),0)</f>
        <v>0</v>
      </c>
      <c r="AL728" s="186">
        <f>IF(AC728&lt;&gt;"",(+AI728+AJ728+AK728),0)</f>
        <v>0</v>
      </c>
      <c r="AM728" s="251" t="str">
        <f>IF($AL728&gt;=2,IF(AND($AF728="",$AG728=""),"",IF(AND($AF728&gt;5,$AG728&gt;5),"I","")),"")</f>
        <v/>
      </c>
      <c r="AN728" s="251" t="str">
        <f>IF($AL728&gt;=2,IF(AND($AF728="",$AG728=""),"",IF(AND($AF728&lt;6,$AG728&gt;5),"II","")),"")</f>
        <v/>
      </c>
      <c r="AO728" s="251" t="str">
        <f>IF($AL728&gt;=2,IF(AND($AF728="",$AG728=""),"",IF(AND($AF728&lt;6,$AG728&lt;6),"III","")),"")</f>
        <v/>
      </c>
      <c r="AP728" s="251" t="str">
        <f>IF($AL728&gt;=2,IF(AND($AF728="",$AG728=""),"",IF(AND($AF728&gt;5,$AG728&lt;6),"IV","")),"")</f>
        <v/>
      </c>
      <c r="AQ728" s="261"/>
      <c r="AR728" s="254"/>
    </row>
    <row r="729" spans="1:44" ht="13.5" customHeight="1" x14ac:dyDescent="0.2">
      <c r="A729" s="278"/>
      <c r="B729" s="287"/>
      <c r="C729" s="305"/>
      <c r="D729" s="287"/>
      <c r="E729" s="302"/>
      <c r="F729" s="287"/>
      <c r="G729" s="225"/>
      <c r="H729" s="197"/>
      <c r="I729" s="243"/>
      <c r="J729" s="182"/>
      <c r="K729" s="180"/>
      <c r="L729" s="180"/>
      <c r="M729" s="182"/>
      <c r="N729" s="190"/>
      <c r="O729" s="190"/>
      <c r="P729" s="193"/>
      <c r="Q729" s="180"/>
      <c r="R729" s="257"/>
      <c r="S729" s="30" t="s">
        <v>839</v>
      </c>
      <c r="T729" s="76"/>
      <c r="U729" s="77"/>
      <c r="V729" s="77"/>
      <c r="W729" s="77"/>
      <c r="X729" s="77"/>
      <c r="Y729" s="77"/>
      <c r="Z729" s="31" t="str">
        <f t="shared" si="51"/>
        <v/>
      </c>
      <c r="AA729" s="81">
        <f t="shared" si="56"/>
        <v>0</v>
      </c>
      <c r="AB729" s="81">
        <f t="shared" ref="AB729:AB752" si="57">IF(Z729="Deficiente",1,0)</f>
        <v>0</v>
      </c>
      <c r="AC729" s="308"/>
      <c r="AD729" s="238"/>
      <c r="AE729" s="238"/>
      <c r="AF729" s="190"/>
      <c r="AG729" s="190"/>
      <c r="AH729" s="200"/>
      <c r="AI729" s="200"/>
      <c r="AJ729" s="187"/>
      <c r="AK729" s="187"/>
      <c r="AL729" s="187"/>
      <c r="AM729" s="252"/>
      <c r="AN729" s="252"/>
      <c r="AO729" s="252"/>
      <c r="AP729" s="252"/>
      <c r="AQ729" s="262"/>
      <c r="AR729" s="209"/>
    </row>
    <row r="730" spans="1:44" ht="13.5" customHeight="1" x14ac:dyDescent="0.2">
      <c r="A730" s="278"/>
      <c r="B730" s="287"/>
      <c r="C730" s="305"/>
      <c r="D730" s="287"/>
      <c r="E730" s="302"/>
      <c r="F730" s="287"/>
      <c r="G730" s="225"/>
      <c r="H730" s="197"/>
      <c r="I730" s="243"/>
      <c r="J730" s="182"/>
      <c r="K730" s="180"/>
      <c r="L730" s="180"/>
      <c r="M730" s="182"/>
      <c r="N730" s="190"/>
      <c r="O730" s="190"/>
      <c r="P730" s="193"/>
      <c r="Q730" s="180"/>
      <c r="R730" s="257"/>
      <c r="S730" s="30" t="s">
        <v>840</v>
      </c>
      <c r="T730" s="76"/>
      <c r="U730" s="77"/>
      <c r="V730" s="77"/>
      <c r="W730" s="77"/>
      <c r="X730" s="77"/>
      <c r="Y730" s="77"/>
      <c r="Z730" s="31" t="str">
        <f t="shared" si="51"/>
        <v/>
      </c>
      <c r="AA730" s="81">
        <f t="shared" si="56"/>
        <v>0</v>
      </c>
      <c r="AB730" s="81">
        <f t="shared" si="57"/>
        <v>0</v>
      </c>
      <c r="AC730" s="308"/>
      <c r="AD730" s="238"/>
      <c r="AE730" s="238"/>
      <c r="AF730" s="190"/>
      <c r="AG730" s="190"/>
      <c r="AH730" s="200"/>
      <c r="AI730" s="200"/>
      <c r="AJ730" s="187"/>
      <c r="AK730" s="187"/>
      <c r="AL730" s="187"/>
      <c r="AM730" s="252"/>
      <c r="AN730" s="252"/>
      <c r="AO730" s="252"/>
      <c r="AP730" s="252"/>
      <c r="AQ730" s="262"/>
      <c r="AR730" s="209"/>
    </row>
    <row r="731" spans="1:44" ht="13.5" customHeight="1" x14ac:dyDescent="0.2">
      <c r="A731" s="278"/>
      <c r="B731" s="287"/>
      <c r="C731" s="305"/>
      <c r="D731" s="287"/>
      <c r="E731" s="302"/>
      <c r="F731" s="287"/>
      <c r="G731" s="225"/>
      <c r="H731" s="197"/>
      <c r="I731" s="243"/>
      <c r="J731" s="182"/>
      <c r="K731" s="180"/>
      <c r="L731" s="180"/>
      <c r="M731" s="182"/>
      <c r="N731" s="190"/>
      <c r="O731" s="190"/>
      <c r="P731" s="193"/>
      <c r="Q731" s="180"/>
      <c r="R731" s="257"/>
      <c r="S731" s="30" t="s">
        <v>841</v>
      </c>
      <c r="T731" s="76"/>
      <c r="U731" s="77"/>
      <c r="V731" s="77"/>
      <c r="W731" s="77"/>
      <c r="X731" s="77"/>
      <c r="Y731" s="77"/>
      <c r="Z731" s="31" t="str">
        <f t="shared" si="51"/>
        <v/>
      </c>
      <c r="AA731" s="81">
        <f t="shared" si="56"/>
        <v>0</v>
      </c>
      <c r="AB731" s="81">
        <f t="shared" si="57"/>
        <v>0</v>
      </c>
      <c r="AC731" s="308"/>
      <c r="AD731" s="238"/>
      <c r="AE731" s="238"/>
      <c r="AF731" s="190"/>
      <c r="AG731" s="190"/>
      <c r="AH731" s="200"/>
      <c r="AI731" s="200"/>
      <c r="AJ731" s="187"/>
      <c r="AK731" s="187"/>
      <c r="AL731" s="187"/>
      <c r="AM731" s="252"/>
      <c r="AN731" s="252"/>
      <c r="AO731" s="252"/>
      <c r="AP731" s="252"/>
      <c r="AQ731" s="262"/>
      <c r="AR731" s="209"/>
    </row>
    <row r="732" spans="1:44" ht="13.5" customHeight="1" x14ac:dyDescent="0.2">
      <c r="A732" s="278"/>
      <c r="B732" s="287"/>
      <c r="C732" s="305"/>
      <c r="D732" s="287"/>
      <c r="E732" s="302"/>
      <c r="F732" s="287"/>
      <c r="G732" s="225"/>
      <c r="H732" s="197"/>
      <c r="I732" s="243"/>
      <c r="J732" s="182"/>
      <c r="K732" s="180"/>
      <c r="L732" s="180"/>
      <c r="M732" s="182"/>
      <c r="N732" s="190"/>
      <c r="O732" s="190"/>
      <c r="P732" s="193"/>
      <c r="Q732" s="180"/>
      <c r="R732" s="257"/>
      <c r="S732" s="30" t="s">
        <v>842</v>
      </c>
      <c r="T732" s="76"/>
      <c r="U732" s="77"/>
      <c r="V732" s="77"/>
      <c r="W732" s="77"/>
      <c r="X732" s="77"/>
      <c r="Y732" s="77"/>
      <c r="Z732" s="31" t="str">
        <f t="shared" si="51"/>
        <v/>
      </c>
      <c r="AA732" s="81">
        <f t="shared" si="56"/>
        <v>0</v>
      </c>
      <c r="AB732" s="81">
        <f t="shared" si="57"/>
        <v>0</v>
      </c>
      <c r="AC732" s="308"/>
      <c r="AD732" s="238"/>
      <c r="AE732" s="238"/>
      <c r="AF732" s="190"/>
      <c r="AG732" s="190"/>
      <c r="AH732" s="200"/>
      <c r="AI732" s="200"/>
      <c r="AJ732" s="187"/>
      <c r="AK732" s="187"/>
      <c r="AL732" s="187"/>
      <c r="AM732" s="252"/>
      <c r="AN732" s="252"/>
      <c r="AO732" s="252"/>
      <c r="AP732" s="252"/>
      <c r="AQ732" s="262"/>
      <c r="AR732" s="209"/>
    </row>
    <row r="733" spans="1:44" ht="13.5" customHeight="1" x14ac:dyDescent="0.2">
      <c r="A733" s="278"/>
      <c r="B733" s="287"/>
      <c r="C733" s="305"/>
      <c r="D733" s="287"/>
      <c r="E733" s="302"/>
      <c r="F733" s="287"/>
      <c r="G733" s="225"/>
      <c r="H733" s="197"/>
      <c r="I733" s="243">
        <v>29.2</v>
      </c>
      <c r="J733" s="182"/>
      <c r="K733" s="180"/>
      <c r="L733" s="180"/>
      <c r="M733" s="182"/>
      <c r="N733" s="190"/>
      <c r="O733" s="190"/>
      <c r="P733" s="193"/>
      <c r="Q733" s="180"/>
      <c r="R733" s="256">
        <f>IF(Q733="SI",1,IF(Q733="NO",3,0))</f>
        <v>0</v>
      </c>
      <c r="S733" s="30" t="s">
        <v>843</v>
      </c>
      <c r="T733" s="76"/>
      <c r="U733" s="77"/>
      <c r="V733" s="77"/>
      <c r="W733" s="77"/>
      <c r="X733" s="77"/>
      <c r="Y733" s="77"/>
      <c r="Z733" s="31" t="str">
        <f t="shared" si="51"/>
        <v/>
      </c>
      <c r="AA733" s="81">
        <f t="shared" si="56"/>
        <v>0</v>
      </c>
      <c r="AB733" s="81">
        <f t="shared" si="57"/>
        <v>0</v>
      </c>
      <c r="AC733" s="308"/>
      <c r="AD733" s="238"/>
      <c r="AE733" s="238"/>
      <c r="AF733" s="190"/>
      <c r="AG733" s="190"/>
      <c r="AH733" s="200"/>
      <c r="AI733" s="200"/>
      <c r="AJ733" s="187"/>
      <c r="AK733" s="187"/>
      <c r="AL733" s="187"/>
      <c r="AM733" s="252"/>
      <c r="AN733" s="252"/>
      <c r="AO733" s="252"/>
      <c r="AP733" s="252"/>
      <c r="AQ733" s="262"/>
      <c r="AR733" s="255"/>
    </row>
    <row r="734" spans="1:44" ht="13.5" customHeight="1" x14ac:dyDescent="0.2">
      <c r="A734" s="278"/>
      <c r="B734" s="287"/>
      <c r="C734" s="305"/>
      <c r="D734" s="287"/>
      <c r="E734" s="302"/>
      <c r="F734" s="287"/>
      <c r="G734" s="225"/>
      <c r="H734" s="197"/>
      <c r="I734" s="243"/>
      <c r="J734" s="182"/>
      <c r="K734" s="180"/>
      <c r="L734" s="180"/>
      <c r="M734" s="182"/>
      <c r="N734" s="190"/>
      <c r="O734" s="190"/>
      <c r="P734" s="193"/>
      <c r="Q734" s="180"/>
      <c r="R734" s="257"/>
      <c r="S734" s="30" t="s">
        <v>844</v>
      </c>
      <c r="T734" s="76"/>
      <c r="U734" s="77"/>
      <c r="V734" s="77"/>
      <c r="W734" s="77"/>
      <c r="X734" s="77"/>
      <c r="Y734" s="77"/>
      <c r="Z734" s="31" t="str">
        <f t="shared" ref="Z734:Z797" si="58">IF($T734&lt;&gt;"",IF(AND(V734="SI",W734="SI",X734="SI",Y734="SI"),"Suficiente",IF(OR(V734="NO",W734="NO",X734="NO",Y734="NO"),"Deficiente",IF(OR(V734="",W734="",X734="",Y734=""),"Falta Valorar el Control",""))),"")</f>
        <v/>
      </c>
      <c r="AA734" s="81">
        <f t="shared" si="56"/>
        <v>0</v>
      </c>
      <c r="AB734" s="81">
        <f t="shared" si="57"/>
        <v>0</v>
      </c>
      <c r="AC734" s="308"/>
      <c r="AD734" s="238"/>
      <c r="AE734" s="238"/>
      <c r="AF734" s="190"/>
      <c r="AG734" s="190"/>
      <c r="AH734" s="200"/>
      <c r="AI734" s="200"/>
      <c r="AJ734" s="187"/>
      <c r="AK734" s="187"/>
      <c r="AL734" s="187"/>
      <c r="AM734" s="252"/>
      <c r="AN734" s="252"/>
      <c r="AO734" s="252"/>
      <c r="AP734" s="252"/>
      <c r="AQ734" s="262"/>
      <c r="AR734" s="209"/>
    </row>
    <row r="735" spans="1:44" ht="13.5" customHeight="1" x14ac:dyDescent="0.2">
      <c r="A735" s="278"/>
      <c r="B735" s="287"/>
      <c r="C735" s="305"/>
      <c r="D735" s="287"/>
      <c r="E735" s="302"/>
      <c r="F735" s="287"/>
      <c r="G735" s="225"/>
      <c r="H735" s="197"/>
      <c r="I735" s="243"/>
      <c r="J735" s="182"/>
      <c r="K735" s="180"/>
      <c r="L735" s="180"/>
      <c r="M735" s="182"/>
      <c r="N735" s="190"/>
      <c r="O735" s="190"/>
      <c r="P735" s="193"/>
      <c r="Q735" s="180"/>
      <c r="R735" s="257"/>
      <c r="S735" s="30" t="s">
        <v>845</v>
      </c>
      <c r="T735" s="76"/>
      <c r="U735" s="77"/>
      <c r="V735" s="77"/>
      <c r="W735" s="77"/>
      <c r="X735" s="77"/>
      <c r="Y735" s="77"/>
      <c r="Z735" s="31" t="str">
        <f t="shared" si="58"/>
        <v/>
      </c>
      <c r="AA735" s="81">
        <f t="shared" si="56"/>
        <v>0</v>
      </c>
      <c r="AB735" s="81">
        <f t="shared" si="57"/>
        <v>0</v>
      </c>
      <c r="AC735" s="308"/>
      <c r="AD735" s="238"/>
      <c r="AE735" s="238"/>
      <c r="AF735" s="190"/>
      <c r="AG735" s="190"/>
      <c r="AH735" s="200"/>
      <c r="AI735" s="200"/>
      <c r="AJ735" s="187"/>
      <c r="AK735" s="187"/>
      <c r="AL735" s="187"/>
      <c r="AM735" s="252"/>
      <c r="AN735" s="252"/>
      <c r="AO735" s="252"/>
      <c r="AP735" s="252"/>
      <c r="AQ735" s="262"/>
      <c r="AR735" s="209"/>
    </row>
    <row r="736" spans="1:44" ht="13.5" customHeight="1" x14ac:dyDescent="0.2">
      <c r="A736" s="278"/>
      <c r="B736" s="287"/>
      <c r="C736" s="305"/>
      <c r="D736" s="287"/>
      <c r="E736" s="302"/>
      <c r="F736" s="287"/>
      <c r="G736" s="225"/>
      <c r="H736" s="197"/>
      <c r="I736" s="243"/>
      <c r="J736" s="182"/>
      <c r="K736" s="180"/>
      <c r="L736" s="180"/>
      <c r="M736" s="182"/>
      <c r="N736" s="190"/>
      <c r="O736" s="190"/>
      <c r="P736" s="193"/>
      <c r="Q736" s="180"/>
      <c r="R736" s="257"/>
      <c r="S736" s="30" t="s">
        <v>846</v>
      </c>
      <c r="T736" s="76"/>
      <c r="U736" s="77"/>
      <c r="V736" s="77"/>
      <c r="W736" s="77"/>
      <c r="X736" s="77"/>
      <c r="Y736" s="77"/>
      <c r="Z736" s="31" t="str">
        <f t="shared" si="58"/>
        <v/>
      </c>
      <c r="AA736" s="81">
        <f t="shared" si="56"/>
        <v>0</v>
      </c>
      <c r="AB736" s="81">
        <f t="shared" si="57"/>
        <v>0</v>
      </c>
      <c r="AC736" s="308"/>
      <c r="AD736" s="238"/>
      <c r="AE736" s="238"/>
      <c r="AF736" s="190"/>
      <c r="AG736" s="190"/>
      <c r="AH736" s="200"/>
      <c r="AI736" s="200"/>
      <c r="AJ736" s="187"/>
      <c r="AK736" s="187"/>
      <c r="AL736" s="187"/>
      <c r="AM736" s="252"/>
      <c r="AN736" s="252"/>
      <c r="AO736" s="252"/>
      <c r="AP736" s="252"/>
      <c r="AQ736" s="262"/>
      <c r="AR736" s="209"/>
    </row>
    <row r="737" spans="1:44" ht="13.5" customHeight="1" x14ac:dyDescent="0.2">
      <c r="A737" s="278"/>
      <c r="B737" s="287"/>
      <c r="C737" s="305"/>
      <c r="D737" s="287"/>
      <c r="E737" s="302"/>
      <c r="F737" s="287"/>
      <c r="G737" s="225"/>
      <c r="H737" s="197"/>
      <c r="I737" s="243"/>
      <c r="J737" s="182"/>
      <c r="K737" s="180"/>
      <c r="L737" s="180"/>
      <c r="M737" s="182"/>
      <c r="N737" s="190"/>
      <c r="O737" s="190"/>
      <c r="P737" s="193"/>
      <c r="Q737" s="180"/>
      <c r="R737" s="257"/>
      <c r="S737" s="30" t="s">
        <v>847</v>
      </c>
      <c r="T737" s="76"/>
      <c r="U737" s="77"/>
      <c r="V737" s="77"/>
      <c r="W737" s="77"/>
      <c r="X737" s="77"/>
      <c r="Y737" s="77"/>
      <c r="Z737" s="31" t="str">
        <f t="shared" si="58"/>
        <v/>
      </c>
      <c r="AA737" s="81">
        <f t="shared" si="56"/>
        <v>0</v>
      </c>
      <c r="AB737" s="81">
        <f t="shared" si="57"/>
        <v>0</v>
      </c>
      <c r="AC737" s="308"/>
      <c r="AD737" s="238"/>
      <c r="AE737" s="238"/>
      <c r="AF737" s="190"/>
      <c r="AG737" s="190"/>
      <c r="AH737" s="200"/>
      <c r="AI737" s="200"/>
      <c r="AJ737" s="187"/>
      <c r="AK737" s="187"/>
      <c r="AL737" s="187"/>
      <c r="AM737" s="252"/>
      <c r="AN737" s="252"/>
      <c r="AO737" s="252"/>
      <c r="AP737" s="252"/>
      <c r="AQ737" s="262"/>
      <c r="AR737" s="209"/>
    </row>
    <row r="738" spans="1:44" ht="13.5" customHeight="1" x14ac:dyDescent="0.2">
      <c r="A738" s="278"/>
      <c r="B738" s="287"/>
      <c r="C738" s="305"/>
      <c r="D738" s="287"/>
      <c r="E738" s="302"/>
      <c r="F738" s="287"/>
      <c r="G738" s="225"/>
      <c r="H738" s="197"/>
      <c r="I738" s="243">
        <v>29.3</v>
      </c>
      <c r="J738" s="182"/>
      <c r="K738" s="180"/>
      <c r="L738" s="180"/>
      <c r="M738" s="182"/>
      <c r="N738" s="190"/>
      <c r="O738" s="190"/>
      <c r="P738" s="193"/>
      <c r="Q738" s="180"/>
      <c r="R738" s="256">
        <f>IF(Q738="SI",1,IF(Q738="NO",3,0))</f>
        <v>0</v>
      </c>
      <c r="S738" s="30" t="s">
        <v>848</v>
      </c>
      <c r="T738" s="76"/>
      <c r="U738" s="77"/>
      <c r="V738" s="77"/>
      <c r="W738" s="77"/>
      <c r="X738" s="77"/>
      <c r="Y738" s="77"/>
      <c r="Z738" s="31" t="str">
        <f t="shared" si="58"/>
        <v/>
      </c>
      <c r="AA738" s="81">
        <f t="shared" si="56"/>
        <v>0</v>
      </c>
      <c r="AB738" s="81">
        <f t="shared" si="57"/>
        <v>0</v>
      </c>
      <c r="AC738" s="308"/>
      <c r="AD738" s="238"/>
      <c r="AE738" s="238"/>
      <c r="AF738" s="190"/>
      <c r="AG738" s="190"/>
      <c r="AH738" s="200"/>
      <c r="AI738" s="200"/>
      <c r="AJ738" s="187"/>
      <c r="AK738" s="187"/>
      <c r="AL738" s="187"/>
      <c r="AM738" s="252"/>
      <c r="AN738" s="252"/>
      <c r="AO738" s="252"/>
      <c r="AP738" s="252"/>
      <c r="AQ738" s="262"/>
      <c r="AR738" s="255"/>
    </row>
    <row r="739" spans="1:44" ht="13.5" customHeight="1" x14ac:dyDescent="0.2">
      <c r="A739" s="278"/>
      <c r="B739" s="287"/>
      <c r="C739" s="305"/>
      <c r="D739" s="287"/>
      <c r="E739" s="302"/>
      <c r="F739" s="287"/>
      <c r="G739" s="225"/>
      <c r="H739" s="197"/>
      <c r="I739" s="243"/>
      <c r="J739" s="182"/>
      <c r="K739" s="180"/>
      <c r="L739" s="180"/>
      <c r="M739" s="182"/>
      <c r="N739" s="190"/>
      <c r="O739" s="190"/>
      <c r="P739" s="193"/>
      <c r="Q739" s="180"/>
      <c r="R739" s="257"/>
      <c r="S739" s="30" t="s">
        <v>849</v>
      </c>
      <c r="T739" s="76"/>
      <c r="U739" s="77"/>
      <c r="V739" s="77"/>
      <c r="W739" s="77"/>
      <c r="X739" s="77"/>
      <c r="Y739" s="77"/>
      <c r="Z739" s="31" t="str">
        <f t="shared" si="58"/>
        <v/>
      </c>
      <c r="AA739" s="81">
        <f t="shared" si="56"/>
        <v>0</v>
      </c>
      <c r="AB739" s="81">
        <f t="shared" si="57"/>
        <v>0</v>
      </c>
      <c r="AC739" s="308"/>
      <c r="AD739" s="238"/>
      <c r="AE739" s="238"/>
      <c r="AF739" s="190"/>
      <c r="AG739" s="190"/>
      <c r="AH739" s="200"/>
      <c r="AI739" s="200"/>
      <c r="AJ739" s="187"/>
      <c r="AK739" s="187"/>
      <c r="AL739" s="187"/>
      <c r="AM739" s="252"/>
      <c r="AN739" s="252"/>
      <c r="AO739" s="252"/>
      <c r="AP739" s="252"/>
      <c r="AQ739" s="262"/>
      <c r="AR739" s="209"/>
    </row>
    <row r="740" spans="1:44" ht="13.5" customHeight="1" x14ac:dyDescent="0.2">
      <c r="A740" s="278"/>
      <c r="B740" s="287"/>
      <c r="C740" s="305"/>
      <c r="D740" s="287"/>
      <c r="E740" s="302"/>
      <c r="F740" s="287"/>
      <c r="G740" s="225"/>
      <c r="H740" s="197"/>
      <c r="I740" s="243"/>
      <c r="J740" s="182"/>
      <c r="K740" s="180"/>
      <c r="L740" s="180"/>
      <c r="M740" s="182"/>
      <c r="N740" s="190"/>
      <c r="O740" s="190"/>
      <c r="P740" s="193"/>
      <c r="Q740" s="180"/>
      <c r="R740" s="257"/>
      <c r="S740" s="30" t="s">
        <v>850</v>
      </c>
      <c r="T740" s="76"/>
      <c r="U740" s="77"/>
      <c r="V740" s="77"/>
      <c r="W740" s="77"/>
      <c r="X740" s="77"/>
      <c r="Y740" s="77"/>
      <c r="Z740" s="31" t="str">
        <f t="shared" si="58"/>
        <v/>
      </c>
      <c r="AA740" s="81">
        <f t="shared" si="56"/>
        <v>0</v>
      </c>
      <c r="AB740" s="81">
        <f t="shared" si="57"/>
        <v>0</v>
      </c>
      <c r="AC740" s="308"/>
      <c r="AD740" s="238"/>
      <c r="AE740" s="238"/>
      <c r="AF740" s="190"/>
      <c r="AG740" s="190"/>
      <c r="AH740" s="200"/>
      <c r="AI740" s="200"/>
      <c r="AJ740" s="187"/>
      <c r="AK740" s="187"/>
      <c r="AL740" s="187"/>
      <c r="AM740" s="252"/>
      <c r="AN740" s="252"/>
      <c r="AO740" s="252"/>
      <c r="AP740" s="252"/>
      <c r="AQ740" s="262"/>
      <c r="AR740" s="209"/>
    </row>
    <row r="741" spans="1:44" ht="13.5" customHeight="1" x14ac:dyDescent="0.2">
      <c r="A741" s="278"/>
      <c r="B741" s="287"/>
      <c r="C741" s="305"/>
      <c r="D741" s="287"/>
      <c r="E741" s="302"/>
      <c r="F741" s="287"/>
      <c r="G741" s="225"/>
      <c r="H741" s="197"/>
      <c r="I741" s="243"/>
      <c r="J741" s="182"/>
      <c r="K741" s="180"/>
      <c r="L741" s="180"/>
      <c r="M741" s="182"/>
      <c r="N741" s="190"/>
      <c r="O741" s="190"/>
      <c r="P741" s="193"/>
      <c r="Q741" s="180"/>
      <c r="R741" s="257"/>
      <c r="S741" s="30" t="s">
        <v>851</v>
      </c>
      <c r="T741" s="76"/>
      <c r="U741" s="77"/>
      <c r="V741" s="77"/>
      <c r="W741" s="77"/>
      <c r="X741" s="77"/>
      <c r="Y741" s="77"/>
      <c r="Z741" s="31" t="str">
        <f t="shared" si="58"/>
        <v/>
      </c>
      <c r="AA741" s="81">
        <f t="shared" si="56"/>
        <v>0</v>
      </c>
      <c r="AB741" s="81">
        <f t="shared" si="57"/>
        <v>0</v>
      </c>
      <c r="AC741" s="308"/>
      <c r="AD741" s="238"/>
      <c r="AE741" s="238"/>
      <c r="AF741" s="190"/>
      <c r="AG741" s="190"/>
      <c r="AH741" s="200"/>
      <c r="AI741" s="200"/>
      <c r="AJ741" s="187"/>
      <c r="AK741" s="187"/>
      <c r="AL741" s="187"/>
      <c r="AM741" s="252"/>
      <c r="AN741" s="252"/>
      <c r="AO741" s="252"/>
      <c r="AP741" s="252"/>
      <c r="AQ741" s="262"/>
      <c r="AR741" s="209"/>
    </row>
    <row r="742" spans="1:44" ht="13.5" customHeight="1" x14ac:dyDescent="0.2">
      <c r="A742" s="278"/>
      <c r="B742" s="287"/>
      <c r="C742" s="305"/>
      <c r="D742" s="287"/>
      <c r="E742" s="302"/>
      <c r="F742" s="287"/>
      <c r="G742" s="225"/>
      <c r="H742" s="197"/>
      <c r="I742" s="243"/>
      <c r="J742" s="182"/>
      <c r="K742" s="180"/>
      <c r="L742" s="180"/>
      <c r="M742" s="182"/>
      <c r="N742" s="190"/>
      <c r="O742" s="190"/>
      <c r="P742" s="193"/>
      <c r="Q742" s="180"/>
      <c r="R742" s="257"/>
      <c r="S742" s="30" t="s">
        <v>852</v>
      </c>
      <c r="T742" s="76"/>
      <c r="U742" s="77"/>
      <c r="V742" s="77"/>
      <c r="W742" s="77"/>
      <c r="X742" s="77"/>
      <c r="Y742" s="77"/>
      <c r="Z742" s="31" t="str">
        <f t="shared" si="58"/>
        <v/>
      </c>
      <c r="AA742" s="81">
        <f t="shared" si="56"/>
        <v>0</v>
      </c>
      <c r="AB742" s="81">
        <f t="shared" si="57"/>
        <v>0</v>
      </c>
      <c r="AC742" s="308"/>
      <c r="AD742" s="238"/>
      <c r="AE742" s="238"/>
      <c r="AF742" s="190"/>
      <c r="AG742" s="190"/>
      <c r="AH742" s="200"/>
      <c r="AI742" s="200"/>
      <c r="AJ742" s="187"/>
      <c r="AK742" s="187"/>
      <c r="AL742" s="187"/>
      <c r="AM742" s="252"/>
      <c r="AN742" s="252"/>
      <c r="AO742" s="252"/>
      <c r="AP742" s="252"/>
      <c r="AQ742" s="262"/>
      <c r="AR742" s="209"/>
    </row>
    <row r="743" spans="1:44" ht="13.5" customHeight="1" x14ac:dyDescent="0.2">
      <c r="A743" s="278"/>
      <c r="B743" s="287"/>
      <c r="C743" s="305"/>
      <c r="D743" s="287"/>
      <c r="E743" s="302"/>
      <c r="F743" s="287"/>
      <c r="G743" s="225"/>
      <c r="H743" s="197"/>
      <c r="I743" s="243">
        <v>29.4</v>
      </c>
      <c r="J743" s="182"/>
      <c r="K743" s="180"/>
      <c r="L743" s="180"/>
      <c r="M743" s="182"/>
      <c r="N743" s="190"/>
      <c r="O743" s="190"/>
      <c r="P743" s="193"/>
      <c r="Q743" s="180"/>
      <c r="R743" s="256">
        <f>IF(Q743="SI",1,IF(Q743="NO",3,0))</f>
        <v>0</v>
      </c>
      <c r="S743" s="30" t="s">
        <v>853</v>
      </c>
      <c r="T743" s="76"/>
      <c r="U743" s="77"/>
      <c r="V743" s="77"/>
      <c r="W743" s="77"/>
      <c r="X743" s="77"/>
      <c r="Y743" s="77"/>
      <c r="Z743" s="31" t="str">
        <f t="shared" si="58"/>
        <v/>
      </c>
      <c r="AA743" s="81">
        <f t="shared" si="56"/>
        <v>0</v>
      </c>
      <c r="AB743" s="81">
        <f t="shared" si="57"/>
        <v>0</v>
      </c>
      <c r="AC743" s="308"/>
      <c r="AD743" s="238"/>
      <c r="AE743" s="238"/>
      <c r="AF743" s="190"/>
      <c r="AG743" s="190"/>
      <c r="AH743" s="200"/>
      <c r="AI743" s="200"/>
      <c r="AJ743" s="187"/>
      <c r="AK743" s="187"/>
      <c r="AL743" s="187"/>
      <c r="AM743" s="252"/>
      <c r="AN743" s="252"/>
      <c r="AO743" s="252"/>
      <c r="AP743" s="252"/>
      <c r="AQ743" s="262"/>
      <c r="AR743" s="255"/>
    </row>
    <row r="744" spans="1:44" ht="13.5" customHeight="1" x14ac:dyDescent="0.2">
      <c r="A744" s="278"/>
      <c r="B744" s="287"/>
      <c r="C744" s="305"/>
      <c r="D744" s="287"/>
      <c r="E744" s="302"/>
      <c r="F744" s="287"/>
      <c r="G744" s="225"/>
      <c r="H744" s="197"/>
      <c r="I744" s="243"/>
      <c r="J744" s="182"/>
      <c r="K744" s="180"/>
      <c r="L744" s="180"/>
      <c r="M744" s="182"/>
      <c r="N744" s="190"/>
      <c r="O744" s="190"/>
      <c r="P744" s="193"/>
      <c r="Q744" s="180"/>
      <c r="R744" s="257"/>
      <c r="S744" s="30" t="s">
        <v>854</v>
      </c>
      <c r="T744" s="76"/>
      <c r="U744" s="77"/>
      <c r="V744" s="77"/>
      <c r="W744" s="77"/>
      <c r="X744" s="77"/>
      <c r="Y744" s="77"/>
      <c r="Z744" s="31" t="str">
        <f t="shared" si="58"/>
        <v/>
      </c>
      <c r="AA744" s="81">
        <f t="shared" si="56"/>
        <v>0</v>
      </c>
      <c r="AB744" s="81">
        <f t="shared" si="57"/>
        <v>0</v>
      </c>
      <c r="AC744" s="308"/>
      <c r="AD744" s="238"/>
      <c r="AE744" s="238"/>
      <c r="AF744" s="190"/>
      <c r="AG744" s="190"/>
      <c r="AH744" s="200"/>
      <c r="AI744" s="200"/>
      <c r="AJ744" s="187"/>
      <c r="AK744" s="187"/>
      <c r="AL744" s="187"/>
      <c r="AM744" s="252"/>
      <c r="AN744" s="252"/>
      <c r="AO744" s="252"/>
      <c r="AP744" s="252"/>
      <c r="AQ744" s="262"/>
      <c r="AR744" s="209"/>
    </row>
    <row r="745" spans="1:44" ht="13.5" customHeight="1" x14ac:dyDescent="0.2">
      <c r="A745" s="278"/>
      <c r="B745" s="287"/>
      <c r="C745" s="305"/>
      <c r="D745" s="287"/>
      <c r="E745" s="302"/>
      <c r="F745" s="287"/>
      <c r="G745" s="225"/>
      <c r="H745" s="197"/>
      <c r="I745" s="243"/>
      <c r="J745" s="182"/>
      <c r="K745" s="180"/>
      <c r="L745" s="180"/>
      <c r="M745" s="182"/>
      <c r="N745" s="190"/>
      <c r="O745" s="190"/>
      <c r="P745" s="193"/>
      <c r="Q745" s="180"/>
      <c r="R745" s="257"/>
      <c r="S745" s="30" t="s">
        <v>855</v>
      </c>
      <c r="T745" s="76"/>
      <c r="U745" s="77"/>
      <c r="V745" s="77"/>
      <c r="W745" s="77"/>
      <c r="X745" s="77"/>
      <c r="Y745" s="77"/>
      <c r="Z745" s="31" t="str">
        <f t="shared" si="58"/>
        <v/>
      </c>
      <c r="AA745" s="81">
        <f t="shared" si="56"/>
        <v>0</v>
      </c>
      <c r="AB745" s="81">
        <f t="shared" si="57"/>
        <v>0</v>
      </c>
      <c r="AC745" s="308"/>
      <c r="AD745" s="238"/>
      <c r="AE745" s="238"/>
      <c r="AF745" s="190"/>
      <c r="AG745" s="190"/>
      <c r="AH745" s="200"/>
      <c r="AI745" s="200"/>
      <c r="AJ745" s="187"/>
      <c r="AK745" s="187"/>
      <c r="AL745" s="187"/>
      <c r="AM745" s="252"/>
      <c r="AN745" s="252"/>
      <c r="AO745" s="252"/>
      <c r="AP745" s="252"/>
      <c r="AQ745" s="262"/>
      <c r="AR745" s="209"/>
    </row>
    <row r="746" spans="1:44" ht="13.5" customHeight="1" x14ac:dyDescent="0.2">
      <c r="A746" s="278"/>
      <c r="B746" s="287"/>
      <c r="C746" s="305"/>
      <c r="D746" s="287"/>
      <c r="E746" s="302"/>
      <c r="F746" s="287"/>
      <c r="G746" s="225"/>
      <c r="H746" s="197"/>
      <c r="I746" s="243"/>
      <c r="J746" s="182"/>
      <c r="K746" s="180"/>
      <c r="L746" s="180"/>
      <c r="M746" s="182"/>
      <c r="N746" s="190"/>
      <c r="O746" s="190"/>
      <c r="P746" s="193"/>
      <c r="Q746" s="180"/>
      <c r="R746" s="257"/>
      <c r="S746" s="30" t="s">
        <v>856</v>
      </c>
      <c r="T746" s="76"/>
      <c r="U746" s="77"/>
      <c r="V746" s="77"/>
      <c r="W746" s="77"/>
      <c r="X746" s="77"/>
      <c r="Y746" s="77"/>
      <c r="Z746" s="31" t="str">
        <f t="shared" si="58"/>
        <v/>
      </c>
      <c r="AA746" s="81">
        <f t="shared" si="56"/>
        <v>0</v>
      </c>
      <c r="AB746" s="81">
        <f t="shared" si="57"/>
        <v>0</v>
      </c>
      <c r="AC746" s="308"/>
      <c r="AD746" s="238"/>
      <c r="AE746" s="238"/>
      <c r="AF746" s="190"/>
      <c r="AG746" s="190"/>
      <c r="AH746" s="200"/>
      <c r="AI746" s="200"/>
      <c r="AJ746" s="187"/>
      <c r="AK746" s="187"/>
      <c r="AL746" s="187"/>
      <c r="AM746" s="252"/>
      <c r="AN746" s="252"/>
      <c r="AO746" s="252"/>
      <c r="AP746" s="252"/>
      <c r="AQ746" s="262"/>
      <c r="AR746" s="209"/>
    </row>
    <row r="747" spans="1:44" ht="13.5" customHeight="1" x14ac:dyDescent="0.2">
      <c r="A747" s="278"/>
      <c r="B747" s="287"/>
      <c r="C747" s="305"/>
      <c r="D747" s="287"/>
      <c r="E747" s="302"/>
      <c r="F747" s="287"/>
      <c r="G747" s="225"/>
      <c r="H747" s="197"/>
      <c r="I747" s="243"/>
      <c r="J747" s="182"/>
      <c r="K747" s="180"/>
      <c r="L747" s="180"/>
      <c r="M747" s="182"/>
      <c r="N747" s="190"/>
      <c r="O747" s="190"/>
      <c r="P747" s="193"/>
      <c r="Q747" s="180"/>
      <c r="R747" s="257"/>
      <c r="S747" s="30" t="s">
        <v>857</v>
      </c>
      <c r="T747" s="76"/>
      <c r="U747" s="77"/>
      <c r="V747" s="77"/>
      <c r="W747" s="77"/>
      <c r="X747" s="77"/>
      <c r="Y747" s="77"/>
      <c r="Z747" s="31" t="str">
        <f t="shared" si="58"/>
        <v/>
      </c>
      <c r="AA747" s="81">
        <f t="shared" si="56"/>
        <v>0</v>
      </c>
      <c r="AB747" s="81">
        <f t="shared" si="57"/>
        <v>0</v>
      </c>
      <c r="AC747" s="308"/>
      <c r="AD747" s="238"/>
      <c r="AE747" s="238"/>
      <c r="AF747" s="190"/>
      <c r="AG747" s="190"/>
      <c r="AH747" s="200"/>
      <c r="AI747" s="200"/>
      <c r="AJ747" s="187"/>
      <c r="AK747" s="187"/>
      <c r="AL747" s="187"/>
      <c r="AM747" s="252"/>
      <c r="AN747" s="252"/>
      <c r="AO747" s="252"/>
      <c r="AP747" s="252"/>
      <c r="AQ747" s="262"/>
      <c r="AR747" s="209"/>
    </row>
    <row r="748" spans="1:44" ht="13.5" customHeight="1" x14ac:dyDescent="0.2">
      <c r="A748" s="278"/>
      <c r="B748" s="287"/>
      <c r="C748" s="305"/>
      <c r="D748" s="287"/>
      <c r="E748" s="302"/>
      <c r="F748" s="287"/>
      <c r="G748" s="225"/>
      <c r="H748" s="197"/>
      <c r="I748" s="243">
        <v>29.5</v>
      </c>
      <c r="J748" s="182"/>
      <c r="K748" s="180"/>
      <c r="L748" s="180"/>
      <c r="M748" s="182"/>
      <c r="N748" s="190"/>
      <c r="O748" s="190"/>
      <c r="P748" s="193"/>
      <c r="Q748" s="180"/>
      <c r="R748" s="256">
        <f>IF(Q748="SI",1,IF(Q748="NO",3,0))</f>
        <v>0</v>
      </c>
      <c r="S748" s="30" t="s">
        <v>858</v>
      </c>
      <c r="T748" s="76"/>
      <c r="U748" s="77"/>
      <c r="V748" s="77"/>
      <c r="W748" s="77"/>
      <c r="X748" s="77"/>
      <c r="Y748" s="77"/>
      <c r="Z748" s="31" t="str">
        <f t="shared" si="58"/>
        <v/>
      </c>
      <c r="AA748" s="81">
        <f t="shared" si="56"/>
        <v>0</v>
      </c>
      <c r="AB748" s="81">
        <f t="shared" si="57"/>
        <v>0</v>
      </c>
      <c r="AC748" s="308"/>
      <c r="AD748" s="238"/>
      <c r="AE748" s="238"/>
      <c r="AF748" s="190"/>
      <c r="AG748" s="190"/>
      <c r="AH748" s="200"/>
      <c r="AI748" s="200"/>
      <c r="AJ748" s="187"/>
      <c r="AK748" s="187"/>
      <c r="AL748" s="187"/>
      <c r="AM748" s="252"/>
      <c r="AN748" s="252"/>
      <c r="AO748" s="252"/>
      <c r="AP748" s="252"/>
      <c r="AQ748" s="262"/>
      <c r="AR748" s="255"/>
    </row>
    <row r="749" spans="1:44" ht="13.5" customHeight="1" x14ac:dyDescent="0.2">
      <c r="A749" s="278"/>
      <c r="B749" s="287"/>
      <c r="C749" s="305"/>
      <c r="D749" s="287"/>
      <c r="E749" s="302"/>
      <c r="F749" s="287"/>
      <c r="G749" s="225"/>
      <c r="H749" s="197"/>
      <c r="I749" s="243"/>
      <c r="J749" s="182"/>
      <c r="K749" s="180"/>
      <c r="L749" s="180"/>
      <c r="M749" s="182"/>
      <c r="N749" s="190"/>
      <c r="O749" s="190"/>
      <c r="P749" s="193"/>
      <c r="Q749" s="180"/>
      <c r="R749" s="257"/>
      <c r="S749" s="30" t="s">
        <v>859</v>
      </c>
      <c r="T749" s="76"/>
      <c r="U749" s="77"/>
      <c r="V749" s="77"/>
      <c r="W749" s="77"/>
      <c r="X749" s="77"/>
      <c r="Y749" s="77"/>
      <c r="Z749" s="31" t="str">
        <f t="shared" si="58"/>
        <v/>
      </c>
      <c r="AA749" s="81">
        <f t="shared" si="56"/>
        <v>0</v>
      </c>
      <c r="AB749" s="81">
        <f t="shared" si="57"/>
        <v>0</v>
      </c>
      <c r="AC749" s="308"/>
      <c r="AD749" s="238"/>
      <c r="AE749" s="238"/>
      <c r="AF749" s="190"/>
      <c r="AG749" s="190"/>
      <c r="AH749" s="200"/>
      <c r="AI749" s="200"/>
      <c r="AJ749" s="187"/>
      <c r="AK749" s="187"/>
      <c r="AL749" s="187"/>
      <c r="AM749" s="252"/>
      <c r="AN749" s="252"/>
      <c r="AO749" s="252"/>
      <c r="AP749" s="252"/>
      <c r="AQ749" s="262"/>
      <c r="AR749" s="209"/>
    </row>
    <row r="750" spans="1:44" ht="13.5" customHeight="1" x14ac:dyDescent="0.2">
      <c r="A750" s="278"/>
      <c r="B750" s="287"/>
      <c r="C750" s="305"/>
      <c r="D750" s="287"/>
      <c r="E750" s="302"/>
      <c r="F750" s="287"/>
      <c r="G750" s="225"/>
      <c r="H750" s="197"/>
      <c r="I750" s="243"/>
      <c r="J750" s="182"/>
      <c r="K750" s="180"/>
      <c r="L750" s="180"/>
      <c r="M750" s="182"/>
      <c r="N750" s="190"/>
      <c r="O750" s="190"/>
      <c r="P750" s="193"/>
      <c r="Q750" s="180"/>
      <c r="R750" s="257"/>
      <c r="S750" s="30" t="s">
        <v>1013</v>
      </c>
      <c r="T750" s="76"/>
      <c r="U750" s="77"/>
      <c r="V750" s="77"/>
      <c r="W750" s="77"/>
      <c r="X750" s="77"/>
      <c r="Y750" s="77"/>
      <c r="Z750" s="31" t="str">
        <f t="shared" si="58"/>
        <v/>
      </c>
      <c r="AA750" s="81">
        <f t="shared" si="56"/>
        <v>0</v>
      </c>
      <c r="AB750" s="81">
        <f t="shared" si="57"/>
        <v>0</v>
      </c>
      <c r="AC750" s="308"/>
      <c r="AD750" s="238"/>
      <c r="AE750" s="238"/>
      <c r="AF750" s="190"/>
      <c r="AG750" s="190"/>
      <c r="AH750" s="200"/>
      <c r="AI750" s="200"/>
      <c r="AJ750" s="187"/>
      <c r="AK750" s="187"/>
      <c r="AL750" s="187"/>
      <c r="AM750" s="252"/>
      <c r="AN750" s="252"/>
      <c r="AO750" s="252"/>
      <c r="AP750" s="252"/>
      <c r="AQ750" s="262"/>
      <c r="AR750" s="209"/>
    </row>
    <row r="751" spans="1:44" ht="13.5" customHeight="1" x14ac:dyDescent="0.2">
      <c r="A751" s="278"/>
      <c r="B751" s="287"/>
      <c r="C751" s="305"/>
      <c r="D751" s="287"/>
      <c r="E751" s="302"/>
      <c r="F751" s="287"/>
      <c r="G751" s="225"/>
      <c r="H751" s="197"/>
      <c r="I751" s="243"/>
      <c r="J751" s="182"/>
      <c r="K751" s="180"/>
      <c r="L751" s="180"/>
      <c r="M751" s="182"/>
      <c r="N751" s="190"/>
      <c r="O751" s="190"/>
      <c r="P751" s="193"/>
      <c r="Q751" s="180"/>
      <c r="R751" s="257"/>
      <c r="S751" s="30" t="s">
        <v>860</v>
      </c>
      <c r="T751" s="76"/>
      <c r="U751" s="77"/>
      <c r="V751" s="77"/>
      <c r="W751" s="77"/>
      <c r="X751" s="77"/>
      <c r="Y751" s="77"/>
      <c r="Z751" s="31" t="str">
        <f t="shared" si="58"/>
        <v/>
      </c>
      <c r="AA751" s="81">
        <f t="shared" si="56"/>
        <v>0</v>
      </c>
      <c r="AB751" s="81">
        <f t="shared" si="57"/>
        <v>0</v>
      </c>
      <c r="AC751" s="308"/>
      <c r="AD751" s="238"/>
      <c r="AE751" s="238"/>
      <c r="AF751" s="190"/>
      <c r="AG751" s="190"/>
      <c r="AH751" s="200"/>
      <c r="AI751" s="200"/>
      <c r="AJ751" s="187"/>
      <c r="AK751" s="187"/>
      <c r="AL751" s="187"/>
      <c r="AM751" s="252"/>
      <c r="AN751" s="252"/>
      <c r="AO751" s="252"/>
      <c r="AP751" s="252"/>
      <c r="AQ751" s="262"/>
      <c r="AR751" s="209"/>
    </row>
    <row r="752" spans="1:44" ht="13.5" customHeight="1" x14ac:dyDescent="0.2">
      <c r="A752" s="279"/>
      <c r="B752" s="288"/>
      <c r="C752" s="306"/>
      <c r="D752" s="288"/>
      <c r="E752" s="303"/>
      <c r="F752" s="288"/>
      <c r="G752" s="226"/>
      <c r="H752" s="198"/>
      <c r="I752" s="244"/>
      <c r="J752" s="228"/>
      <c r="K752" s="181"/>
      <c r="L752" s="181"/>
      <c r="M752" s="228"/>
      <c r="N752" s="191"/>
      <c r="O752" s="191"/>
      <c r="P752" s="194"/>
      <c r="Q752" s="181"/>
      <c r="R752" s="299"/>
      <c r="S752" s="32" t="s">
        <v>861</v>
      </c>
      <c r="T752" s="78"/>
      <c r="U752" s="79"/>
      <c r="V752" s="79"/>
      <c r="W752" s="79"/>
      <c r="X752" s="79"/>
      <c r="Y752" s="79"/>
      <c r="Z752" s="33" t="str">
        <f t="shared" si="58"/>
        <v/>
      </c>
      <c r="AA752" s="82">
        <f t="shared" si="56"/>
        <v>0</v>
      </c>
      <c r="AB752" s="82">
        <f t="shared" si="57"/>
        <v>0</v>
      </c>
      <c r="AC752" s="309"/>
      <c r="AD752" s="239"/>
      <c r="AE752" s="239"/>
      <c r="AF752" s="191"/>
      <c r="AG752" s="191"/>
      <c r="AH752" s="201"/>
      <c r="AI752" s="201"/>
      <c r="AJ752" s="188"/>
      <c r="AK752" s="188"/>
      <c r="AL752" s="188"/>
      <c r="AM752" s="253"/>
      <c r="AN752" s="253"/>
      <c r="AO752" s="253"/>
      <c r="AP752" s="253"/>
      <c r="AQ752" s="263"/>
      <c r="AR752" s="210"/>
    </row>
    <row r="753" spans="1:44" ht="13.5" customHeight="1" x14ac:dyDescent="0.2">
      <c r="A753" s="289" t="str">
        <f>IF(E753&lt;&gt;"",'Información General'!$D$15&amp;"_"&amp;+$A$1+30,"")</f>
        <v/>
      </c>
      <c r="B753" s="274"/>
      <c r="C753" s="271"/>
      <c r="D753" s="274"/>
      <c r="E753" s="280"/>
      <c r="F753" s="274"/>
      <c r="G753" s="283"/>
      <c r="H753" s="242"/>
      <c r="I753" s="300">
        <v>30.1</v>
      </c>
      <c r="J753" s="311"/>
      <c r="K753" s="196"/>
      <c r="L753" s="196"/>
      <c r="M753" s="242"/>
      <c r="N753" s="183"/>
      <c r="O753" s="183"/>
      <c r="P753" s="234" t="str">
        <f>IF(AND(N753&lt;&gt;"",O753&lt;&gt;""),IF(AND(N753&gt;5,O753&gt;5),"I",IF(AND(N753&lt;=5,O753&gt;5),"II",IF(AND(N753&gt;5,O753&lt;=5),"IV",IF(AND(N753&lt;=5,O753&lt;=5),"III")))),"")</f>
        <v/>
      </c>
      <c r="Q753" s="196"/>
      <c r="R753" s="297">
        <f>IF(Q753="SI",1,IF(Q753="NO",3,0))</f>
        <v>0</v>
      </c>
      <c r="S753" s="28" t="s">
        <v>862</v>
      </c>
      <c r="T753" s="73"/>
      <c r="U753" s="74"/>
      <c r="V753" s="74"/>
      <c r="W753" s="74"/>
      <c r="X753" s="74"/>
      <c r="Y753" s="74"/>
      <c r="Z753" s="29" t="str">
        <f t="shared" si="58"/>
        <v/>
      </c>
      <c r="AA753" s="80">
        <f t="shared" si="56"/>
        <v>0</v>
      </c>
      <c r="AB753" s="80">
        <f>IF(Z753="Deficiente",1,0)</f>
        <v>0</v>
      </c>
      <c r="AC753" s="337" t="str">
        <f>IF(SUM(R753:R777)&gt;=1,IF((SUM(R753:R777)/COUNTA(Q753:Q777))=1,IF(SUM(AA753:AA777)&gt;=1,IF(SUM(AA753:AA777)/(SUM(AA753:AA777)+SUM(AB753:AB777))=100%,"SI","NO"),"NO"),"NO"),"")</f>
        <v/>
      </c>
      <c r="AD753" s="237" t="str">
        <f>IF($N753=1,"b","")</f>
        <v/>
      </c>
      <c r="AE753" s="237" t="str">
        <f>IF($O753=1,"b","")</f>
        <v/>
      </c>
      <c r="AF753" s="183"/>
      <c r="AG753" s="183"/>
      <c r="AH753" s="199">
        <f>IF(OR($AD753="b",$AE753="b"),2,0)</f>
        <v>0</v>
      </c>
      <c r="AI753" s="199">
        <f>IF(AND($N753=1,$AF753=1,$O753=1,$AG753=1),1,0)</f>
        <v>0</v>
      </c>
      <c r="AJ753" s="215">
        <f>IF(AF753&lt;&gt;"",IF(AI753=1,1,IF(OR($AF753&gt;$N753,AND($AC753="SI",$AF753=$N753),AND($AC753="NO",$AF753&lt;&gt;$N753)),0,1)),0)</f>
        <v>0</v>
      </c>
      <c r="AK753" s="215">
        <f>IF(AG753&lt;&gt;"",IF(AI753=1,1,IF(OR(AG753&gt;O753,AND(AC753="SI",AG753=O753),AND(AC753="NO",AG753&lt;&gt;O753)),0,1)),0)</f>
        <v>0</v>
      </c>
      <c r="AL753" s="215">
        <f>IF(AC753&lt;&gt;"",(+AI753+AJ753+AK753),0)</f>
        <v>0</v>
      </c>
      <c r="AM753" s="333" t="str">
        <f>IF($AL753&gt;=2,IF(AND($AF753="",$AG753=""),"",IF(AND($AF753&gt;5,$AG753&gt;5),"I","")),"")</f>
        <v/>
      </c>
      <c r="AN753" s="333" t="str">
        <f>IF($AL753&gt;=2,IF(AND($AF753="",$AG753=""),"",IF(AND($AF753&lt;6,$AG753&gt;5),"II","")),"")</f>
        <v/>
      </c>
      <c r="AO753" s="333" t="str">
        <f>IF($AL753&gt;=2,IF(AND($AF753="",$AG753=""),"",IF(AND($AF753&lt;6,$AG753&lt;6),"III","")),"")</f>
        <v/>
      </c>
      <c r="AP753" s="333" t="str">
        <f>IF($AL753&gt;=2,IF(AND($AF753="",$AG753=""),"",IF(AND($AF753&gt;5,$AG753&lt;6),"IV","")),"")</f>
        <v/>
      </c>
      <c r="AQ753" s="264"/>
      <c r="AR753" s="267"/>
    </row>
    <row r="754" spans="1:44" ht="13.5" customHeight="1" x14ac:dyDescent="0.2">
      <c r="A754" s="290"/>
      <c r="B754" s="275"/>
      <c r="C754" s="272"/>
      <c r="D754" s="275"/>
      <c r="E754" s="281"/>
      <c r="F754" s="275"/>
      <c r="G754" s="284"/>
      <c r="H754" s="197"/>
      <c r="I754" s="295"/>
      <c r="J754" s="312"/>
      <c r="K754" s="195"/>
      <c r="L754" s="195"/>
      <c r="M754" s="197"/>
      <c r="N754" s="184"/>
      <c r="O754" s="184"/>
      <c r="P754" s="235"/>
      <c r="Q754" s="195"/>
      <c r="R754" s="257"/>
      <c r="S754" s="30" t="s">
        <v>863</v>
      </c>
      <c r="T754" s="76"/>
      <c r="U754" s="77"/>
      <c r="V754" s="77"/>
      <c r="W754" s="77"/>
      <c r="X754" s="77"/>
      <c r="Y754" s="77"/>
      <c r="Z754" s="31" t="str">
        <f t="shared" si="58"/>
        <v/>
      </c>
      <c r="AA754" s="81">
        <f t="shared" si="56"/>
        <v>0</v>
      </c>
      <c r="AB754" s="81">
        <f t="shared" ref="AB754:AB777" si="59">IF(Z754="Deficiente",1,0)</f>
        <v>0</v>
      </c>
      <c r="AC754" s="338"/>
      <c r="AD754" s="238"/>
      <c r="AE754" s="238"/>
      <c r="AF754" s="184"/>
      <c r="AG754" s="184"/>
      <c r="AH754" s="200"/>
      <c r="AI754" s="200"/>
      <c r="AJ754" s="216"/>
      <c r="AK754" s="216"/>
      <c r="AL754" s="216"/>
      <c r="AM754" s="252"/>
      <c r="AN754" s="252"/>
      <c r="AO754" s="252"/>
      <c r="AP754" s="252"/>
      <c r="AQ754" s="265"/>
      <c r="AR754" s="209"/>
    </row>
    <row r="755" spans="1:44" ht="13.5" customHeight="1" x14ac:dyDescent="0.2">
      <c r="A755" s="290"/>
      <c r="B755" s="275"/>
      <c r="C755" s="272"/>
      <c r="D755" s="275"/>
      <c r="E755" s="281"/>
      <c r="F755" s="275"/>
      <c r="G755" s="284"/>
      <c r="H755" s="197"/>
      <c r="I755" s="295"/>
      <c r="J755" s="312"/>
      <c r="K755" s="195"/>
      <c r="L755" s="195"/>
      <c r="M755" s="197"/>
      <c r="N755" s="184"/>
      <c r="O755" s="184"/>
      <c r="P755" s="235"/>
      <c r="Q755" s="195"/>
      <c r="R755" s="257"/>
      <c r="S755" s="30" t="s">
        <v>864</v>
      </c>
      <c r="T755" s="76"/>
      <c r="U755" s="77"/>
      <c r="V755" s="77"/>
      <c r="W755" s="77"/>
      <c r="X755" s="77"/>
      <c r="Y755" s="77"/>
      <c r="Z755" s="31" t="str">
        <f t="shared" si="58"/>
        <v/>
      </c>
      <c r="AA755" s="81">
        <f t="shared" si="56"/>
        <v>0</v>
      </c>
      <c r="AB755" s="81">
        <f t="shared" si="59"/>
        <v>0</v>
      </c>
      <c r="AC755" s="338"/>
      <c r="AD755" s="238"/>
      <c r="AE755" s="238"/>
      <c r="AF755" s="184"/>
      <c r="AG755" s="184"/>
      <c r="AH755" s="200"/>
      <c r="AI755" s="200"/>
      <c r="AJ755" s="216"/>
      <c r="AK755" s="216"/>
      <c r="AL755" s="216"/>
      <c r="AM755" s="252"/>
      <c r="AN755" s="252"/>
      <c r="AO755" s="252"/>
      <c r="AP755" s="252"/>
      <c r="AQ755" s="265"/>
      <c r="AR755" s="209"/>
    </row>
    <row r="756" spans="1:44" ht="13.5" customHeight="1" x14ac:dyDescent="0.2">
      <c r="A756" s="290"/>
      <c r="B756" s="275"/>
      <c r="C756" s="272"/>
      <c r="D756" s="275"/>
      <c r="E756" s="281"/>
      <c r="F756" s="275"/>
      <c r="G756" s="284"/>
      <c r="H756" s="197"/>
      <c r="I756" s="295"/>
      <c r="J756" s="312"/>
      <c r="K756" s="195"/>
      <c r="L756" s="195"/>
      <c r="M756" s="197"/>
      <c r="N756" s="184"/>
      <c r="O756" s="184"/>
      <c r="P756" s="235"/>
      <c r="Q756" s="195"/>
      <c r="R756" s="257"/>
      <c r="S756" s="30" t="s">
        <v>865</v>
      </c>
      <c r="T756" s="76"/>
      <c r="U756" s="77"/>
      <c r="V756" s="77"/>
      <c r="W756" s="77"/>
      <c r="X756" s="77"/>
      <c r="Y756" s="77"/>
      <c r="Z756" s="31" t="str">
        <f t="shared" si="58"/>
        <v/>
      </c>
      <c r="AA756" s="81">
        <f t="shared" si="56"/>
        <v>0</v>
      </c>
      <c r="AB756" s="81">
        <f t="shared" si="59"/>
        <v>0</v>
      </c>
      <c r="AC756" s="338"/>
      <c r="AD756" s="238"/>
      <c r="AE756" s="238"/>
      <c r="AF756" s="184"/>
      <c r="AG756" s="184"/>
      <c r="AH756" s="200"/>
      <c r="AI756" s="200"/>
      <c r="AJ756" s="216"/>
      <c r="AK756" s="216"/>
      <c r="AL756" s="216"/>
      <c r="AM756" s="252"/>
      <c r="AN756" s="252"/>
      <c r="AO756" s="252"/>
      <c r="AP756" s="252"/>
      <c r="AQ756" s="265"/>
      <c r="AR756" s="209"/>
    </row>
    <row r="757" spans="1:44" ht="13.5" customHeight="1" x14ac:dyDescent="0.2">
      <c r="A757" s="290"/>
      <c r="B757" s="275"/>
      <c r="C757" s="272"/>
      <c r="D757" s="275"/>
      <c r="E757" s="281"/>
      <c r="F757" s="275"/>
      <c r="G757" s="284"/>
      <c r="H757" s="197"/>
      <c r="I757" s="295"/>
      <c r="J757" s="329"/>
      <c r="K757" s="195"/>
      <c r="L757" s="195"/>
      <c r="M757" s="197"/>
      <c r="N757" s="184"/>
      <c r="O757" s="184"/>
      <c r="P757" s="235"/>
      <c r="Q757" s="195"/>
      <c r="R757" s="257"/>
      <c r="S757" s="30" t="s">
        <v>866</v>
      </c>
      <c r="T757" s="76"/>
      <c r="U757" s="77"/>
      <c r="V757" s="77"/>
      <c r="W757" s="77"/>
      <c r="X757" s="77"/>
      <c r="Y757" s="77"/>
      <c r="Z757" s="31" t="str">
        <f t="shared" si="58"/>
        <v/>
      </c>
      <c r="AA757" s="81">
        <f t="shared" si="56"/>
        <v>0</v>
      </c>
      <c r="AB757" s="81">
        <f t="shared" si="59"/>
        <v>0</v>
      </c>
      <c r="AC757" s="338"/>
      <c r="AD757" s="238"/>
      <c r="AE757" s="238"/>
      <c r="AF757" s="184"/>
      <c r="AG757" s="184"/>
      <c r="AH757" s="200"/>
      <c r="AI757" s="200"/>
      <c r="AJ757" s="216"/>
      <c r="AK757" s="216"/>
      <c r="AL757" s="216"/>
      <c r="AM757" s="252"/>
      <c r="AN757" s="252"/>
      <c r="AO757" s="252"/>
      <c r="AP757" s="252"/>
      <c r="AQ757" s="265"/>
      <c r="AR757" s="209"/>
    </row>
    <row r="758" spans="1:44" ht="13.5" customHeight="1" x14ac:dyDescent="0.2">
      <c r="A758" s="290"/>
      <c r="B758" s="275"/>
      <c r="C758" s="272"/>
      <c r="D758" s="275"/>
      <c r="E758" s="281"/>
      <c r="F758" s="275"/>
      <c r="G758" s="284"/>
      <c r="H758" s="197"/>
      <c r="I758" s="351">
        <v>30.2</v>
      </c>
      <c r="J758" s="197"/>
      <c r="K758" s="195"/>
      <c r="L758" s="195"/>
      <c r="M758" s="197"/>
      <c r="N758" s="184"/>
      <c r="O758" s="184"/>
      <c r="P758" s="235"/>
      <c r="Q758" s="195"/>
      <c r="R758" s="298">
        <f>IF(Q758="SI",1,IF(Q758="NO",3,0))</f>
        <v>0</v>
      </c>
      <c r="S758" s="30" t="s">
        <v>867</v>
      </c>
      <c r="T758" s="76"/>
      <c r="U758" s="77"/>
      <c r="V758" s="77"/>
      <c r="W758" s="77"/>
      <c r="X758" s="77"/>
      <c r="Y758" s="77"/>
      <c r="Z758" s="31" t="str">
        <f t="shared" si="58"/>
        <v/>
      </c>
      <c r="AA758" s="81">
        <f t="shared" si="56"/>
        <v>0</v>
      </c>
      <c r="AB758" s="81">
        <f t="shared" si="59"/>
        <v>0</v>
      </c>
      <c r="AC758" s="338"/>
      <c r="AD758" s="238"/>
      <c r="AE758" s="238"/>
      <c r="AF758" s="184"/>
      <c r="AG758" s="184"/>
      <c r="AH758" s="200"/>
      <c r="AI758" s="200"/>
      <c r="AJ758" s="216"/>
      <c r="AK758" s="216"/>
      <c r="AL758" s="216"/>
      <c r="AM758" s="252"/>
      <c r="AN758" s="252"/>
      <c r="AO758" s="252"/>
      <c r="AP758" s="252"/>
      <c r="AQ758" s="265"/>
      <c r="AR758" s="208"/>
    </row>
    <row r="759" spans="1:44" ht="13.5" customHeight="1" x14ac:dyDescent="0.2">
      <c r="A759" s="290"/>
      <c r="B759" s="275"/>
      <c r="C759" s="272"/>
      <c r="D759" s="275"/>
      <c r="E759" s="281"/>
      <c r="F759" s="275"/>
      <c r="G759" s="284"/>
      <c r="H759" s="197"/>
      <c r="I759" s="293"/>
      <c r="J759" s="197"/>
      <c r="K759" s="195"/>
      <c r="L759" s="195"/>
      <c r="M759" s="197"/>
      <c r="N759" s="184"/>
      <c r="O759" s="184"/>
      <c r="P759" s="235"/>
      <c r="Q759" s="195"/>
      <c r="R759" s="257"/>
      <c r="S759" s="30" t="s">
        <v>868</v>
      </c>
      <c r="T759" s="76"/>
      <c r="U759" s="77"/>
      <c r="V759" s="77"/>
      <c r="W759" s="77"/>
      <c r="X759" s="77"/>
      <c r="Y759" s="77"/>
      <c r="Z759" s="31" t="str">
        <f t="shared" si="58"/>
        <v/>
      </c>
      <c r="AA759" s="81">
        <f t="shared" si="56"/>
        <v>0</v>
      </c>
      <c r="AB759" s="81">
        <f t="shared" si="59"/>
        <v>0</v>
      </c>
      <c r="AC759" s="338"/>
      <c r="AD759" s="238"/>
      <c r="AE759" s="238"/>
      <c r="AF759" s="184"/>
      <c r="AG759" s="184"/>
      <c r="AH759" s="200"/>
      <c r="AI759" s="200"/>
      <c r="AJ759" s="216"/>
      <c r="AK759" s="216"/>
      <c r="AL759" s="216"/>
      <c r="AM759" s="252"/>
      <c r="AN759" s="252"/>
      <c r="AO759" s="252"/>
      <c r="AP759" s="252"/>
      <c r="AQ759" s="265"/>
      <c r="AR759" s="209"/>
    </row>
    <row r="760" spans="1:44" ht="13.5" customHeight="1" x14ac:dyDescent="0.2">
      <c r="A760" s="290"/>
      <c r="B760" s="275"/>
      <c r="C760" s="272"/>
      <c r="D760" s="275"/>
      <c r="E760" s="281"/>
      <c r="F760" s="275"/>
      <c r="G760" s="284"/>
      <c r="H760" s="197"/>
      <c r="I760" s="293"/>
      <c r="J760" s="197"/>
      <c r="K760" s="195"/>
      <c r="L760" s="195"/>
      <c r="M760" s="197"/>
      <c r="N760" s="184"/>
      <c r="O760" s="184"/>
      <c r="P760" s="235"/>
      <c r="Q760" s="195"/>
      <c r="R760" s="257"/>
      <c r="S760" s="30" t="s">
        <v>869</v>
      </c>
      <c r="T760" s="76"/>
      <c r="U760" s="77"/>
      <c r="V760" s="77"/>
      <c r="W760" s="77"/>
      <c r="X760" s="77"/>
      <c r="Y760" s="77"/>
      <c r="Z760" s="31" t="str">
        <f t="shared" si="58"/>
        <v/>
      </c>
      <c r="AA760" s="81">
        <f t="shared" ref="AA760:AA791" si="60">IF(Z760="Suficiente",1,0)</f>
        <v>0</v>
      </c>
      <c r="AB760" s="81">
        <f t="shared" si="59"/>
        <v>0</v>
      </c>
      <c r="AC760" s="338"/>
      <c r="AD760" s="238"/>
      <c r="AE760" s="238"/>
      <c r="AF760" s="184"/>
      <c r="AG760" s="184"/>
      <c r="AH760" s="200"/>
      <c r="AI760" s="200"/>
      <c r="AJ760" s="216"/>
      <c r="AK760" s="216"/>
      <c r="AL760" s="216"/>
      <c r="AM760" s="252"/>
      <c r="AN760" s="252"/>
      <c r="AO760" s="252"/>
      <c r="AP760" s="252"/>
      <c r="AQ760" s="265"/>
      <c r="AR760" s="209"/>
    </row>
    <row r="761" spans="1:44" ht="13.5" customHeight="1" x14ac:dyDescent="0.2">
      <c r="A761" s="290"/>
      <c r="B761" s="275"/>
      <c r="C761" s="272"/>
      <c r="D761" s="275"/>
      <c r="E761" s="281"/>
      <c r="F761" s="275"/>
      <c r="G761" s="284"/>
      <c r="H761" s="197"/>
      <c r="I761" s="293"/>
      <c r="J761" s="197"/>
      <c r="K761" s="195"/>
      <c r="L761" s="195"/>
      <c r="M761" s="197"/>
      <c r="N761" s="184"/>
      <c r="O761" s="184"/>
      <c r="P761" s="235"/>
      <c r="Q761" s="195"/>
      <c r="R761" s="257"/>
      <c r="S761" s="30" t="s">
        <v>870</v>
      </c>
      <c r="T761" s="76"/>
      <c r="U761" s="77"/>
      <c r="V761" s="77"/>
      <c r="W761" s="77"/>
      <c r="X761" s="77"/>
      <c r="Y761" s="77"/>
      <c r="Z761" s="31" t="str">
        <f t="shared" si="58"/>
        <v/>
      </c>
      <c r="AA761" s="81">
        <f t="shared" si="60"/>
        <v>0</v>
      </c>
      <c r="AB761" s="81">
        <f t="shared" si="59"/>
        <v>0</v>
      </c>
      <c r="AC761" s="338"/>
      <c r="AD761" s="238"/>
      <c r="AE761" s="238"/>
      <c r="AF761" s="184"/>
      <c r="AG761" s="184"/>
      <c r="AH761" s="200"/>
      <c r="AI761" s="200"/>
      <c r="AJ761" s="216"/>
      <c r="AK761" s="216"/>
      <c r="AL761" s="216"/>
      <c r="AM761" s="252"/>
      <c r="AN761" s="252"/>
      <c r="AO761" s="252"/>
      <c r="AP761" s="252"/>
      <c r="AQ761" s="265"/>
      <c r="AR761" s="209"/>
    </row>
    <row r="762" spans="1:44" ht="13.5" customHeight="1" x14ac:dyDescent="0.2">
      <c r="A762" s="290"/>
      <c r="B762" s="275"/>
      <c r="C762" s="272"/>
      <c r="D762" s="275"/>
      <c r="E762" s="281"/>
      <c r="F762" s="275"/>
      <c r="G762" s="284"/>
      <c r="H762" s="197"/>
      <c r="I762" s="294"/>
      <c r="J762" s="197"/>
      <c r="K762" s="195"/>
      <c r="L762" s="195"/>
      <c r="M762" s="197"/>
      <c r="N762" s="184"/>
      <c r="O762" s="184"/>
      <c r="P762" s="235"/>
      <c r="Q762" s="195"/>
      <c r="R762" s="257"/>
      <c r="S762" s="30" t="s">
        <v>871</v>
      </c>
      <c r="T762" s="76"/>
      <c r="U762" s="77"/>
      <c r="V762" s="77"/>
      <c r="W762" s="77"/>
      <c r="X762" s="77"/>
      <c r="Y762" s="77"/>
      <c r="Z762" s="31" t="str">
        <f t="shared" si="58"/>
        <v/>
      </c>
      <c r="AA762" s="81">
        <f t="shared" si="60"/>
        <v>0</v>
      </c>
      <c r="AB762" s="81">
        <f t="shared" si="59"/>
        <v>0</v>
      </c>
      <c r="AC762" s="338"/>
      <c r="AD762" s="238"/>
      <c r="AE762" s="238"/>
      <c r="AF762" s="184"/>
      <c r="AG762" s="184"/>
      <c r="AH762" s="200"/>
      <c r="AI762" s="200"/>
      <c r="AJ762" s="216"/>
      <c r="AK762" s="216"/>
      <c r="AL762" s="216"/>
      <c r="AM762" s="252"/>
      <c r="AN762" s="252"/>
      <c r="AO762" s="252"/>
      <c r="AP762" s="252"/>
      <c r="AQ762" s="265"/>
      <c r="AR762" s="209"/>
    </row>
    <row r="763" spans="1:44" ht="13.5" customHeight="1" x14ac:dyDescent="0.2">
      <c r="A763" s="290"/>
      <c r="B763" s="275"/>
      <c r="C763" s="272"/>
      <c r="D763" s="275"/>
      <c r="E763" s="281"/>
      <c r="F763" s="275"/>
      <c r="G763" s="284"/>
      <c r="H763" s="197"/>
      <c r="I763" s="351">
        <v>30.3</v>
      </c>
      <c r="J763" s="197"/>
      <c r="K763" s="195"/>
      <c r="L763" s="195"/>
      <c r="M763" s="197"/>
      <c r="N763" s="184"/>
      <c r="O763" s="184"/>
      <c r="P763" s="235"/>
      <c r="Q763" s="195"/>
      <c r="R763" s="298">
        <f>IF(Q763="SI",1,IF(Q763="NO",3,0))</f>
        <v>0</v>
      </c>
      <c r="S763" s="30" t="s">
        <v>872</v>
      </c>
      <c r="T763" s="76"/>
      <c r="U763" s="77"/>
      <c r="V763" s="77"/>
      <c r="W763" s="77"/>
      <c r="X763" s="77"/>
      <c r="Y763" s="77"/>
      <c r="Z763" s="31" t="str">
        <f t="shared" si="58"/>
        <v/>
      </c>
      <c r="AA763" s="81">
        <f t="shared" si="60"/>
        <v>0</v>
      </c>
      <c r="AB763" s="81">
        <f t="shared" si="59"/>
        <v>0</v>
      </c>
      <c r="AC763" s="338"/>
      <c r="AD763" s="238"/>
      <c r="AE763" s="238"/>
      <c r="AF763" s="184"/>
      <c r="AG763" s="184"/>
      <c r="AH763" s="200"/>
      <c r="AI763" s="200"/>
      <c r="AJ763" s="216"/>
      <c r="AK763" s="216"/>
      <c r="AL763" s="216"/>
      <c r="AM763" s="252"/>
      <c r="AN763" s="252"/>
      <c r="AO763" s="252"/>
      <c r="AP763" s="252"/>
      <c r="AQ763" s="265"/>
      <c r="AR763" s="208"/>
    </row>
    <row r="764" spans="1:44" ht="13.5" customHeight="1" x14ac:dyDescent="0.2">
      <c r="A764" s="290"/>
      <c r="B764" s="275"/>
      <c r="C764" s="272"/>
      <c r="D764" s="275"/>
      <c r="E764" s="281"/>
      <c r="F764" s="275"/>
      <c r="G764" s="284"/>
      <c r="H764" s="197"/>
      <c r="I764" s="293"/>
      <c r="J764" s="197"/>
      <c r="K764" s="195"/>
      <c r="L764" s="195"/>
      <c r="M764" s="197"/>
      <c r="N764" s="184"/>
      <c r="O764" s="184"/>
      <c r="P764" s="235"/>
      <c r="Q764" s="195"/>
      <c r="R764" s="257"/>
      <c r="S764" s="30" t="s">
        <v>873</v>
      </c>
      <c r="T764" s="76"/>
      <c r="U764" s="77"/>
      <c r="V764" s="77"/>
      <c r="W764" s="77"/>
      <c r="X764" s="77"/>
      <c r="Y764" s="77"/>
      <c r="Z764" s="31" t="str">
        <f t="shared" si="58"/>
        <v/>
      </c>
      <c r="AA764" s="81">
        <f t="shared" si="60"/>
        <v>0</v>
      </c>
      <c r="AB764" s="81">
        <f t="shared" si="59"/>
        <v>0</v>
      </c>
      <c r="AC764" s="338"/>
      <c r="AD764" s="238"/>
      <c r="AE764" s="238"/>
      <c r="AF764" s="184"/>
      <c r="AG764" s="184"/>
      <c r="AH764" s="200"/>
      <c r="AI764" s="200"/>
      <c r="AJ764" s="216"/>
      <c r="AK764" s="216"/>
      <c r="AL764" s="216"/>
      <c r="AM764" s="252"/>
      <c r="AN764" s="252"/>
      <c r="AO764" s="252"/>
      <c r="AP764" s="252"/>
      <c r="AQ764" s="265"/>
      <c r="AR764" s="209"/>
    </row>
    <row r="765" spans="1:44" ht="13.5" customHeight="1" x14ac:dyDescent="0.2">
      <c r="A765" s="290"/>
      <c r="B765" s="275"/>
      <c r="C765" s="272"/>
      <c r="D765" s="275"/>
      <c r="E765" s="281"/>
      <c r="F765" s="275"/>
      <c r="G765" s="284"/>
      <c r="H765" s="197"/>
      <c r="I765" s="293"/>
      <c r="J765" s="197"/>
      <c r="K765" s="195"/>
      <c r="L765" s="195"/>
      <c r="M765" s="197"/>
      <c r="N765" s="184"/>
      <c r="O765" s="184"/>
      <c r="P765" s="235"/>
      <c r="Q765" s="195"/>
      <c r="R765" s="257"/>
      <c r="S765" s="30" t="s">
        <v>874</v>
      </c>
      <c r="T765" s="76"/>
      <c r="U765" s="77"/>
      <c r="V765" s="77"/>
      <c r="W765" s="77"/>
      <c r="X765" s="77"/>
      <c r="Y765" s="77"/>
      <c r="Z765" s="31" t="str">
        <f t="shared" si="58"/>
        <v/>
      </c>
      <c r="AA765" s="81">
        <f t="shared" si="60"/>
        <v>0</v>
      </c>
      <c r="AB765" s="81">
        <f t="shared" si="59"/>
        <v>0</v>
      </c>
      <c r="AC765" s="338"/>
      <c r="AD765" s="238"/>
      <c r="AE765" s="238"/>
      <c r="AF765" s="184"/>
      <c r="AG765" s="184"/>
      <c r="AH765" s="200"/>
      <c r="AI765" s="200"/>
      <c r="AJ765" s="216"/>
      <c r="AK765" s="216"/>
      <c r="AL765" s="216"/>
      <c r="AM765" s="252"/>
      <c r="AN765" s="252"/>
      <c r="AO765" s="252"/>
      <c r="AP765" s="252"/>
      <c r="AQ765" s="265"/>
      <c r="AR765" s="209"/>
    </row>
    <row r="766" spans="1:44" ht="13.5" customHeight="1" x14ac:dyDescent="0.2">
      <c r="A766" s="290"/>
      <c r="B766" s="275"/>
      <c r="C766" s="272"/>
      <c r="D766" s="275"/>
      <c r="E766" s="281"/>
      <c r="F766" s="275"/>
      <c r="G766" s="284"/>
      <c r="H766" s="197"/>
      <c r="I766" s="293"/>
      <c r="J766" s="197"/>
      <c r="K766" s="195"/>
      <c r="L766" s="195"/>
      <c r="M766" s="197"/>
      <c r="N766" s="184"/>
      <c r="O766" s="184"/>
      <c r="P766" s="235"/>
      <c r="Q766" s="195"/>
      <c r="R766" s="257"/>
      <c r="S766" s="30" t="s">
        <v>875</v>
      </c>
      <c r="T766" s="76"/>
      <c r="U766" s="77"/>
      <c r="V766" s="77"/>
      <c r="W766" s="77"/>
      <c r="X766" s="77"/>
      <c r="Y766" s="77"/>
      <c r="Z766" s="31" t="str">
        <f t="shared" si="58"/>
        <v/>
      </c>
      <c r="AA766" s="81">
        <f t="shared" si="60"/>
        <v>0</v>
      </c>
      <c r="AB766" s="81">
        <f t="shared" si="59"/>
        <v>0</v>
      </c>
      <c r="AC766" s="338"/>
      <c r="AD766" s="238"/>
      <c r="AE766" s="238"/>
      <c r="AF766" s="184"/>
      <c r="AG766" s="184"/>
      <c r="AH766" s="200"/>
      <c r="AI766" s="200"/>
      <c r="AJ766" s="216"/>
      <c r="AK766" s="216"/>
      <c r="AL766" s="216"/>
      <c r="AM766" s="252"/>
      <c r="AN766" s="252"/>
      <c r="AO766" s="252"/>
      <c r="AP766" s="252"/>
      <c r="AQ766" s="265"/>
      <c r="AR766" s="209"/>
    </row>
    <row r="767" spans="1:44" ht="13.5" customHeight="1" x14ac:dyDescent="0.2">
      <c r="A767" s="290"/>
      <c r="B767" s="275"/>
      <c r="C767" s="272"/>
      <c r="D767" s="275"/>
      <c r="E767" s="281"/>
      <c r="F767" s="275"/>
      <c r="G767" s="284"/>
      <c r="H767" s="197"/>
      <c r="I767" s="294"/>
      <c r="J767" s="197"/>
      <c r="K767" s="195"/>
      <c r="L767" s="195"/>
      <c r="M767" s="197"/>
      <c r="N767" s="184"/>
      <c r="O767" s="184"/>
      <c r="P767" s="235"/>
      <c r="Q767" s="195"/>
      <c r="R767" s="257"/>
      <c r="S767" s="30" t="s">
        <v>876</v>
      </c>
      <c r="T767" s="76"/>
      <c r="U767" s="77"/>
      <c r="V767" s="77"/>
      <c r="W767" s="77"/>
      <c r="X767" s="77"/>
      <c r="Y767" s="77"/>
      <c r="Z767" s="31" t="str">
        <f t="shared" si="58"/>
        <v/>
      </c>
      <c r="AA767" s="81">
        <f t="shared" si="60"/>
        <v>0</v>
      </c>
      <c r="AB767" s="81">
        <f t="shared" si="59"/>
        <v>0</v>
      </c>
      <c r="AC767" s="338"/>
      <c r="AD767" s="238"/>
      <c r="AE767" s="238"/>
      <c r="AF767" s="184"/>
      <c r="AG767" s="184"/>
      <c r="AH767" s="200"/>
      <c r="AI767" s="200"/>
      <c r="AJ767" s="216"/>
      <c r="AK767" s="216"/>
      <c r="AL767" s="216"/>
      <c r="AM767" s="252"/>
      <c r="AN767" s="252"/>
      <c r="AO767" s="252"/>
      <c r="AP767" s="252"/>
      <c r="AQ767" s="265"/>
      <c r="AR767" s="209"/>
    </row>
    <row r="768" spans="1:44" ht="13.5" customHeight="1" x14ac:dyDescent="0.2">
      <c r="A768" s="290"/>
      <c r="B768" s="275"/>
      <c r="C768" s="272"/>
      <c r="D768" s="275"/>
      <c r="E768" s="281"/>
      <c r="F768" s="275"/>
      <c r="G768" s="284"/>
      <c r="H768" s="197"/>
      <c r="I768" s="351">
        <v>30.4</v>
      </c>
      <c r="J768" s="197"/>
      <c r="K768" s="195"/>
      <c r="L768" s="195"/>
      <c r="M768" s="197"/>
      <c r="N768" s="184"/>
      <c r="O768" s="184"/>
      <c r="P768" s="235"/>
      <c r="Q768" s="195"/>
      <c r="R768" s="298">
        <f>IF(Q768="SI",1,IF(Q768="NO",3,0))</f>
        <v>0</v>
      </c>
      <c r="S768" s="30" t="s">
        <v>877</v>
      </c>
      <c r="T768" s="76"/>
      <c r="U768" s="77"/>
      <c r="V768" s="77"/>
      <c r="W768" s="77"/>
      <c r="X768" s="77"/>
      <c r="Y768" s="77"/>
      <c r="Z768" s="31" t="str">
        <f t="shared" si="58"/>
        <v/>
      </c>
      <c r="AA768" s="81">
        <f t="shared" si="60"/>
        <v>0</v>
      </c>
      <c r="AB768" s="81">
        <f t="shared" si="59"/>
        <v>0</v>
      </c>
      <c r="AC768" s="338"/>
      <c r="AD768" s="238"/>
      <c r="AE768" s="238"/>
      <c r="AF768" s="184"/>
      <c r="AG768" s="184"/>
      <c r="AH768" s="200"/>
      <c r="AI768" s="200"/>
      <c r="AJ768" s="216"/>
      <c r="AK768" s="216"/>
      <c r="AL768" s="216"/>
      <c r="AM768" s="252"/>
      <c r="AN768" s="252"/>
      <c r="AO768" s="252"/>
      <c r="AP768" s="252"/>
      <c r="AQ768" s="265"/>
      <c r="AR768" s="208"/>
    </row>
    <row r="769" spans="1:44" ht="13.5" customHeight="1" x14ac:dyDescent="0.2">
      <c r="A769" s="290"/>
      <c r="B769" s="275"/>
      <c r="C769" s="272"/>
      <c r="D769" s="275"/>
      <c r="E769" s="281"/>
      <c r="F769" s="275"/>
      <c r="G769" s="284"/>
      <c r="H769" s="197"/>
      <c r="I769" s="293"/>
      <c r="J769" s="197"/>
      <c r="K769" s="195"/>
      <c r="L769" s="195"/>
      <c r="M769" s="197"/>
      <c r="N769" s="184"/>
      <c r="O769" s="184"/>
      <c r="P769" s="235"/>
      <c r="Q769" s="195"/>
      <c r="R769" s="257"/>
      <c r="S769" s="30" t="s">
        <v>878</v>
      </c>
      <c r="T769" s="76"/>
      <c r="U769" s="77"/>
      <c r="V769" s="77"/>
      <c r="W769" s="77"/>
      <c r="X769" s="77"/>
      <c r="Y769" s="77"/>
      <c r="Z769" s="31" t="str">
        <f t="shared" si="58"/>
        <v/>
      </c>
      <c r="AA769" s="81">
        <f t="shared" si="60"/>
        <v>0</v>
      </c>
      <c r="AB769" s="81">
        <f t="shared" si="59"/>
        <v>0</v>
      </c>
      <c r="AC769" s="338"/>
      <c r="AD769" s="238"/>
      <c r="AE769" s="238"/>
      <c r="AF769" s="184"/>
      <c r="AG769" s="184"/>
      <c r="AH769" s="200"/>
      <c r="AI769" s="200"/>
      <c r="AJ769" s="216"/>
      <c r="AK769" s="216"/>
      <c r="AL769" s="216"/>
      <c r="AM769" s="252"/>
      <c r="AN769" s="252"/>
      <c r="AO769" s="252"/>
      <c r="AP769" s="252"/>
      <c r="AQ769" s="265"/>
      <c r="AR769" s="209"/>
    </row>
    <row r="770" spans="1:44" ht="13.5" customHeight="1" x14ac:dyDescent="0.2">
      <c r="A770" s="290"/>
      <c r="B770" s="275"/>
      <c r="C770" s="272"/>
      <c r="D770" s="275"/>
      <c r="E770" s="281"/>
      <c r="F770" s="275"/>
      <c r="G770" s="284"/>
      <c r="H770" s="197"/>
      <c r="I770" s="293"/>
      <c r="J770" s="197"/>
      <c r="K770" s="195"/>
      <c r="L770" s="195"/>
      <c r="M770" s="197"/>
      <c r="N770" s="184"/>
      <c r="O770" s="184"/>
      <c r="P770" s="235"/>
      <c r="Q770" s="195"/>
      <c r="R770" s="257"/>
      <c r="S770" s="30" t="s">
        <v>879</v>
      </c>
      <c r="T770" s="76"/>
      <c r="U770" s="77"/>
      <c r="V770" s="77"/>
      <c r="W770" s="77"/>
      <c r="X770" s="77"/>
      <c r="Y770" s="77"/>
      <c r="Z770" s="31" t="str">
        <f t="shared" si="58"/>
        <v/>
      </c>
      <c r="AA770" s="81">
        <f t="shared" si="60"/>
        <v>0</v>
      </c>
      <c r="AB770" s="81">
        <f t="shared" si="59"/>
        <v>0</v>
      </c>
      <c r="AC770" s="338"/>
      <c r="AD770" s="238"/>
      <c r="AE770" s="238"/>
      <c r="AF770" s="184"/>
      <c r="AG770" s="184"/>
      <c r="AH770" s="200"/>
      <c r="AI770" s="200"/>
      <c r="AJ770" s="216"/>
      <c r="AK770" s="216"/>
      <c r="AL770" s="216"/>
      <c r="AM770" s="252"/>
      <c r="AN770" s="252"/>
      <c r="AO770" s="252"/>
      <c r="AP770" s="252"/>
      <c r="AQ770" s="265"/>
      <c r="AR770" s="209"/>
    </row>
    <row r="771" spans="1:44" ht="13.5" customHeight="1" x14ac:dyDescent="0.2">
      <c r="A771" s="290"/>
      <c r="B771" s="275"/>
      <c r="C771" s="272"/>
      <c r="D771" s="275"/>
      <c r="E771" s="281"/>
      <c r="F771" s="275"/>
      <c r="G771" s="284"/>
      <c r="H771" s="197"/>
      <c r="I771" s="293"/>
      <c r="J771" s="197"/>
      <c r="K771" s="195"/>
      <c r="L771" s="195"/>
      <c r="M771" s="197"/>
      <c r="N771" s="184"/>
      <c r="O771" s="184"/>
      <c r="P771" s="235"/>
      <c r="Q771" s="195"/>
      <c r="R771" s="257"/>
      <c r="S771" s="30" t="s">
        <v>880</v>
      </c>
      <c r="T771" s="76"/>
      <c r="U771" s="77"/>
      <c r="V771" s="77"/>
      <c r="W771" s="77"/>
      <c r="X771" s="77"/>
      <c r="Y771" s="77"/>
      <c r="Z771" s="31" t="str">
        <f t="shared" si="58"/>
        <v/>
      </c>
      <c r="AA771" s="81">
        <f t="shared" si="60"/>
        <v>0</v>
      </c>
      <c r="AB771" s="81">
        <f t="shared" si="59"/>
        <v>0</v>
      </c>
      <c r="AC771" s="338"/>
      <c r="AD771" s="238"/>
      <c r="AE771" s="238"/>
      <c r="AF771" s="184"/>
      <c r="AG771" s="184"/>
      <c r="AH771" s="200"/>
      <c r="AI771" s="200"/>
      <c r="AJ771" s="216"/>
      <c r="AK771" s="216"/>
      <c r="AL771" s="216"/>
      <c r="AM771" s="252"/>
      <c r="AN771" s="252"/>
      <c r="AO771" s="252"/>
      <c r="AP771" s="252"/>
      <c r="AQ771" s="265"/>
      <c r="AR771" s="209"/>
    </row>
    <row r="772" spans="1:44" ht="13.5" customHeight="1" x14ac:dyDescent="0.2">
      <c r="A772" s="290"/>
      <c r="B772" s="275"/>
      <c r="C772" s="272"/>
      <c r="D772" s="275"/>
      <c r="E772" s="281"/>
      <c r="F772" s="275"/>
      <c r="G772" s="284"/>
      <c r="H772" s="197"/>
      <c r="I772" s="294"/>
      <c r="J772" s="197"/>
      <c r="K772" s="195"/>
      <c r="L772" s="195"/>
      <c r="M772" s="197"/>
      <c r="N772" s="184"/>
      <c r="O772" s="184"/>
      <c r="P772" s="235"/>
      <c r="Q772" s="195"/>
      <c r="R772" s="257"/>
      <c r="S772" s="30" t="s">
        <v>881</v>
      </c>
      <c r="T772" s="76"/>
      <c r="U772" s="77"/>
      <c r="V772" s="77"/>
      <c r="W772" s="77"/>
      <c r="X772" s="77"/>
      <c r="Y772" s="77"/>
      <c r="Z772" s="31" t="str">
        <f t="shared" si="58"/>
        <v/>
      </c>
      <c r="AA772" s="81">
        <f t="shared" si="60"/>
        <v>0</v>
      </c>
      <c r="AB772" s="81">
        <f t="shared" si="59"/>
        <v>0</v>
      </c>
      <c r="AC772" s="338"/>
      <c r="AD772" s="238"/>
      <c r="AE772" s="238"/>
      <c r="AF772" s="184"/>
      <c r="AG772" s="184"/>
      <c r="AH772" s="200"/>
      <c r="AI772" s="200"/>
      <c r="AJ772" s="216"/>
      <c r="AK772" s="216"/>
      <c r="AL772" s="216"/>
      <c r="AM772" s="252"/>
      <c r="AN772" s="252"/>
      <c r="AO772" s="252"/>
      <c r="AP772" s="252"/>
      <c r="AQ772" s="265"/>
      <c r="AR772" s="209"/>
    </row>
    <row r="773" spans="1:44" ht="13.5" customHeight="1" x14ac:dyDescent="0.2">
      <c r="A773" s="290"/>
      <c r="B773" s="275"/>
      <c r="C773" s="272"/>
      <c r="D773" s="275"/>
      <c r="E773" s="281"/>
      <c r="F773" s="275"/>
      <c r="G773" s="284"/>
      <c r="H773" s="197"/>
      <c r="I773" s="351">
        <v>30.5</v>
      </c>
      <c r="J773" s="197"/>
      <c r="K773" s="195"/>
      <c r="L773" s="195"/>
      <c r="M773" s="197"/>
      <c r="N773" s="184"/>
      <c r="O773" s="184"/>
      <c r="P773" s="235"/>
      <c r="Q773" s="195"/>
      <c r="R773" s="298">
        <f>IF(Q773="SI",1,IF(Q773="NO",3,0))</f>
        <v>0</v>
      </c>
      <c r="S773" s="30" t="s">
        <v>882</v>
      </c>
      <c r="T773" s="76"/>
      <c r="U773" s="77"/>
      <c r="V773" s="77"/>
      <c r="W773" s="77"/>
      <c r="X773" s="77"/>
      <c r="Y773" s="77"/>
      <c r="Z773" s="31" t="str">
        <f t="shared" si="58"/>
        <v/>
      </c>
      <c r="AA773" s="81">
        <f t="shared" si="60"/>
        <v>0</v>
      </c>
      <c r="AB773" s="81">
        <f t="shared" si="59"/>
        <v>0</v>
      </c>
      <c r="AC773" s="338"/>
      <c r="AD773" s="238"/>
      <c r="AE773" s="238"/>
      <c r="AF773" s="184"/>
      <c r="AG773" s="184"/>
      <c r="AH773" s="200"/>
      <c r="AI773" s="200"/>
      <c r="AJ773" s="216"/>
      <c r="AK773" s="216"/>
      <c r="AL773" s="216"/>
      <c r="AM773" s="252"/>
      <c r="AN773" s="252"/>
      <c r="AO773" s="252"/>
      <c r="AP773" s="252"/>
      <c r="AQ773" s="265"/>
      <c r="AR773" s="208"/>
    </row>
    <row r="774" spans="1:44" ht="13.5" customHeight="1" x14ac:dyDescent="0.2">
      <c r="A774" s="290"/>
      <c r="B774" s="275"/>
      <c r="C774" s="272"/>
      <c r="D774" s="275"/>
      <c r="E774" s="281"/>
      <c r="F774" s="275"/>
      <c r="G774" s="284"/>
      <c r="H774" s="197"/>
      <c r="I774" s="293"/>
      <c r="J774" s="197"/>
      <c r="K774" s="195"/>
      <c r="L774" s="195"/>
      <c r="M774" s="197"/>
      <c r="N774" s="184"/>
      <c r="O774" s="184"/>
      <c r="P774" s="235"/>
      <c r="Q774" s="195"/>
      <c r="R774" s="257"/>
      <c r="S774" s="30" t="s">
        <v>883</v>
      </c>
      <c r="T774" s="76"/>
      <c r="U774" s="77"/>
      <c r="V774" s="77"/>
      <c r="W774" s="77"/>
      <c r="X774" s="77"/>
      <c r="Y774" s="77"/>
      <c r="Z774" s="31" t="str">
        <f t="shared" si="58"/>
        <v/>
      </c>
      <c r="AA774" s="81">
        <f t="shared" si="60"/>
        <v>0</v>
      </c>
      <c r="AB774" s="81">
        <f t="shared" si="59"/>
        <v>0</v>
      </c>
      <c r="AC774" s="338"/>
      <c r="AD774" s="238"/>
      <c r="AE774" s="238"/>
      <c r="AF774" s="184"/>
      <c r="AG774" s="184"/>
      <c r="AH774" s="200"/>
      <c r="AI774" s="200"/>
      <c r="AJ774" s="216"/>
      <c r="AK774" s="216"/>
      <c r="AL774" s="216"/>
      <c r="AM774" s="252"/>
      <c r="AN774" s="252"/>
      <c r="AO774" s="252"/>
      <c r="AP774" s="252"/>
      <c r="AQ774" s="265"/>
      <c r="AR774" s="209"/>
    </row>
    <row r="775" spans="1:44" ht="13.5" customHeight="1" x14ac:dyDescent="0.2">
      <c r="A775" s="290"/>
      <c r="B775" s="275"/>
      <c r="C775" s="272"/>
      <c r="D775" s="275"/>
      <c r="E775" s="281"/>
      <c r="F775" s="275"/>
      <c r="G775" s="284"/>
      <c r="H775" s="197"/>
      <c r="I775" s="293"/>
      <c r="J775" s="197"/>
      <c r="K775" s="195"/>
      <c r="L775" s="195"/>
      <c r="M775" s="197"/>
      <c r="N775" s="184"/>
      <c r="O775" s="184"/>
      <c r="P775" s="235"/>
      <c r="Q775" s="195"/>
      <c r="R775" s="257"/>
      <c r="S775" s="30" t="s">
        <v>884</v>
      </c>
      <c r="T775" s="76"/>
      <c r="U775" s="77"/>
      <c r="V775" s="77"/>
      <c r="W775" s="77"/>
      <c r="X775" s="77"/>
      <c r="Y775" s="77"/>
      <c r="Z775" s="31" t="str">
        <f t="shared" si="58"/>
        <v/>
      </c>
      <c r="AA775" s="81">
        <f t="shared" si="60"/>
        <v>0</v>
      </c>
      <c r="AB775" s="81">
        <f t="shared" si="59"/>
        <v>0</v>
      </c>
      <c r="AC775" s="338"/>
      <c r="AD775" s="238"/>
      <c r="AE775" s="238"/>
      <c r="AF775" s="184"/>
      <c r="AG775" s="184"/>
      <c r="AH775" s="200"/>
      <c r="AI775" s="200"/>
      <c r="AJ775" s="216"/>
      <c r="AK775" s="216"/>
      <c r="AL775" s="216"/>
      <c r="AM775" s="252"/>
      <c r="AN775" s="252"/>
      <c r="AO775" s="252"/>
      <c r="AP775" s="252"/>
      <c r="AQ775" s="265"/>
      <c r="AR775" s="209"/>
    </row>
    <row r="776" spans="1:44" ht="13.5" customHeight="1" x14ac:dyDescent="0.2">
      <c r="A776" s="290"/>
      <c r="B776" s="275"/>
      <c r="C776" s="272"/>
      <c r="D776" s="275"/>
      <c r="E776" s="281"/>
      <c r="F776" s="275"/>
      <c r="G776" s="284"/>
      <c r="H776" s="197"/>
      <c r="I776" s="293"/>
      <c r="J776" s="197"/>
      <c r="K776" s="195"/>
      <c r="L776" s="195"/>
      <c r="M776" s="197"/>
      <c r="N776" s="184"/>
      <c r="O776" s="184"/>
      <c r="P776" s="235"/>
      <c r="Q776" s="195"/>
      <c r="R776" s="257"/>
      <c r="S776" s="30" t="s">
        <v>885</v>
      </c>
      <c r="T776" s="76"/>
      <c r="U776" s="77"/>
      <c r="V776" s="77"/>
      <c r="W776" s="77"/>
      <c r="X776" s="77"/>
      <c r="Y776" s="77"/>
      <c r="Z776" s="31" t="str">
        <f t="shared" si="58"/>
        <v/>
      </c>
      <c r="AA776" s="81">
        <f t="shared" si="60"/>
        <v>0</v>
      </c>
      <c r="AB776" s="81">
        <f t="shared" si="59"/>
        <v>0</v>
      </c>
      <c r="AC776" s="338"/>
      <c r="AD776" s="238"/>
      <c r="AE776" s="238"/>
      <c r="AF776" s="184"/>
      <c r="AG776" s="184"/>
      <c r="AH776" s="200"/>
      <c r="AI776" s="200"/>
      <c r="AJ776" s="216"/>
      <c r="AK776" s="216"/>
      <c r="AL776" s="216"/>
      <c r="AM776" s="252"/>
      <c r="AN776" s="252"/>
      <c r="AO776" s="252"/>
      <c r="AP776" s="252"/>
      <c r="AQ776" s="265"/>
      <c r="AR776" s="209"/>
    </row>
    <row r="777" spans="1:44" ht="13.5" customHeight="1" x14ac:dyDescent="0.2">
      <c r="A777" s="291"/>
      <c r="B777" s="276"/>
      <c r="C777" s="273"/>
      <c r="D777" s="276"/>
      <c r="E777" s="282"/>
      <c r="F777" s="276"/>
      <c r="G777" s="285"/>
      <c r="H777" s="198"/>
      <c r="I777" s="352"/>
      <c r="J777" s="198"/>
      <c r="K777" s="233"/>
      <c r="L777" s="233"/>
      <c r="M777" s="198"/>
      <c r="N777" s="185"/>
      <c r="O777" s="185"/>
      <c r="P777" s="236"/>
      <c r="Q777" s="233"/>
      <c r="R777" s="299"/>
      <c r="S777" s="32" t="s">
        <v>886</v>
      </c>
      <c r="T777" s="78"/>
      <c r="U777" s="79"/>
      <c r="V777" s="79"/>
      <c r="W777" s="79"/>
      <c r="X777" s="79"/>
      <c r="Y777" s="79"/>
      <c r="Z777" s="33" t="str">
        <f t="shared" si="58"/>
        <v/>
      </c>
      <c r="AA777" s="82">
        <f t="shared" si="60"/>
        <v>0</v>
      </c>
      <c r="AB777" s="82">
        <f t="shared" si="59"/>
        <v>0</v>
      </c>
      <c r="AC777" s="339"/>
      <c r="AD777" s="239"/>
      <c r="AE777" s="239"/>
      <c r="AF777" s="185"/>
      <c r="AG777" s="185"/>
      <c r="AH777" s="201"/>
      <c r="AI777" s="201"/>
      <c r="AJ777" s="217"/>
      <c r="AK777" s="217"/>
      <c r="AL777" s="217"/>
      <c r="AM777" s="253"/>
      <c r="AN777" s="253"/>
      <c r="AO777" s="253"/>
      <c r="AP777" s="253"/>
      <c r="AQ777" s="266"/>
      <c r="AR777" s="210"/>
    </row>
    <row r="778" spans="1:44" ht="13.5" customHeight="1" x14ac:dyDescent="0.2">
      <c r="A778" s="277" t="str">
        <f>IF(E778&lt;&gt;"",'Información General'!$D$15&amp;"_"&amp;+$A$1+31,"")</f>
        <v/>
      </c>
      <c r="B778" s="286"/>
      <c r="C778" s="304"/>
      <c r="D778" s="286"/>
      <c r="E778" s="301"/>
      <c r="F778" s="286"/>
      <c r="G778" s="224"/>
      <c r="H778" s="242"/>
      <c r="I778" s="245">
        <v>31.1</v>
      </c>
      <c r="J778" s="227"/>
      <c r="K778" s="232"/>
      <c r="L778" s="232"/>
      <c r="M778" s="227"/>
      <c r="N778" s="189"/>
      <c r="O778" s="189"/>
      <c r="P778" s="192" t="str">
        <f>IF(AND(N778&lt;&gt;"",O778&lt;&gt;""),IF(AND(N778&gt;5,O778&gt;5),"I",IF(AND(N778&lt;=5,O778&gt;5),"II",IF(AND(N778&gt;5,O778&lt;=5),"IV",IF(AND(N778&lt;=5,O778&lt;=5),"III")))),"")</f>
        <v/>
      </c>
      <c r="Q778" s="232"/>
      <c r="R778" s="310">
        <f>IF(Q778="SI",1,IF(Q778="NO",3,0))</f>
        <v>0</v>
      </c>
      <c r="S778" s="28" t="s">
        <v>887</v>
      </c>
      <c r="T778" s="73"/>
      <c r="U778" s="74"/>
      <c r="V778" s="74"/>
      <c r="W778" s="74"/>
      <c r="X778" s="74"/>
      <c r="Y778" s="74"/>
      <c r="Z778" s="29" t="str">
        <f t="shared" si="58"/>
        <v/>
      </c>
      <c r="AA778" s="80">
        <f t="shared" si="60"/>
        <v>0</v>
      </c>
      <c r="AB778" s="80">
        <f>IF(Z778="Deficiente",1,0)</f>
        <v>0</v>
      </c>
      <c r="AC778" s="307" t="str">
        <f>IF(SUM(R778:R802)&gt;=1,IF((SUM(R778:R802)/COUNTA(Q778:Q802))=1,IF(SUM(AA778:AA802)&gt;=1,IF(SUM(AA778:AA802)/(SUM(AA778:AA802)+SUM(AB778:AB802))=100%,"SI","NO"),"NO"),"NO"),"")</f>
        <v/>
      </c>
      <c r="AD778" s="241" t="str">
        <f>IF($N778=1,"b","")</f>
        <v/>
      </c>
      <c r="AE778" s="241" t="str">
        <f>IF($O778=1,"b","")</f>
        <v/>
      </c>
      <c r="AF778" s="189"/>
      <c r="AG778" s="189"/>
      <c r="AH778" s="202">
        <f>IF(OR($AD778="b",$AE778="b"),2,0)</f>
        <v>0</v>
      </c>
      <c r="AI778" s="202">
        <f>IF(AND($N778=1,$AF778=1,$O778=1,$AG778=1),1,0)</f>
        <v>0</v>
      </c>
      <c r="AJ778" s="186">
        <f>IF(AF778&lt;&gt;"",IF(AI778=1,1,IF(OR($AF778&gt;$N778,AND($AC778="SI",$AF778=$N778),AND($AC778="NO",$AF778&lt;&gt;$N778)),0,1)),0)</f>
        <v>0</v>
      </c>
      <c r="AK778" s="186">
        <f>IF(AG778&lt;&gt;"",IF(AI778=1,1,IF(OR(AG778&gt;O778,AND(AC778="SI",AG778=O778),AND(AC778="NO",AG778&lt;&gt;O778)),0,1)),0)</f>
        <v>0</v>
      </c>
      <c r="AL778" s="186">
        <f>IF(AC778&lt;&gt;"",(+AI778+AJ778+AK778),0)</f>
        <v>0</v>
      </c>
      <c r="AM778" s="251" t="str">
        <f>IF($AL778&gt;=2,IF(AND($AF778="",$AG778=""),"",IF(AND($AF778&gt;5,$AG778&gt;5),"I","")),"")</f>
        <v/>
      </c>
      <c r="AN778" s="251" t="str">
        <f>IF($AL778&gt;=2,IF(AND($AF778="",$AG778=""),"",IF(AND($AF778&lt;6,$AG778&gt;5),"II","")),"")</f>
        <v/>
      </c>
      <c r="AO778" s="251" t="str">
        <f>IF($AL778&gt;=2,IF(AND($AF778="",$AG778=""),"",IF(AND($AF778&lt;6,$AG778&lt;6),"III","")),"")</f>
        <v/>
      </c>
      <c r="AP778" s="251" t="str">
        <f>IF($AL778&gt;=2,IF(AND($AF778="",$AG778=""),"",IF(AND($AF778&gt;5,$AG778&lt;6),"IV","")),"")</f>
        <v/>
      </c>
      <c r="AQ778" s="261"/>
      <c r="AR778" s="254"/>
    </row>
    <row r="779" spans="1:44" ht="13.5" customHeight="1" x14ac:dyDescent="0.2">
      <c r="A779" s="278"/>
      <c r="B779" s="287"/>
      <c r="C779" s="305"/>
      <c r="D779" s="287"/>
      <c r="E779" s="302"/>
      <c r="F779" s="287"/>
      <c r="G779" s="225"/>
      <c r="H779" s="197"/>
      <c r="I779" s="243"/>
      <c r="J779" s="182"/>
      <c r="K779" s="180"/>
      <c r="L779" s="180"/>
      <c r="M779" s="182"/>
      <c r="N779" s="190"/>
      <c r="O779" s="190"/>
      <c r="P779" s="193"/>
      <c r="Q779" s="180"/>
      <c r="R779" s="257"/>
      <c r="S779" s="30" t="s">
        <v>888</v>
      </c>
      <c r="T779" s="76"/>
      <c r="U779" s="77"/>
      <c r="V779" s="77"/>
      <c r="W779" s="77"/>
      <c r="X779" s="77"/>
      <c r="Y779" s="77"/>
      <c r="Z779" s="31" t="str">
        <f t="shared" si="58"/>
        <v/>
      </c>
      <c r="AA779" s="81">
        <f t="shared" si="60"/>
        <v>0</v>
      </c>
      <c r="AB779" s="81">
        <f t="shared" ref="AB779:AB802" si="61">IF(Z779="Deficiente",1,0)</f>
        <v>0</v>
      </c>
      <c r="AC779" s="308"/>
      <c r="AD779" s="238"/>
      <c r="AE779" s="238"/>
      <c r="AF779" s="190"/>
      <c r="AG779" s="190"/>
      <c r="AH779" s="200"/>
      <c r="AI779" s="200"/>
      <c r="AJ779" s="187"/>
      <c r="AK779" s="187"/>
      <c r="AL779" s="187"/>
      <c r="AM779" s="252"/>
      <c r="AN779" s="252"/>
      <c r="AO779" s="252"/>
      <c r="AP779" s="252"/>
      <c r="AQ779" s="262"/>
      <c r="AR779" s="209"/>
    </row>
    <row r="780" spans="1:44" ht="13.5" customHeight="1" x14ac:dyDescent="0.2">
      <c r="A780" s="278"/>
      <c r="B780" s="287"/>
      <c r="C780" s="305"/>
      <c r="D780" s="287"/>
      <c r="E780" s="302"/>
      <c r="F780" s="287"/>
      <c r="G780" s="225"/>
      <c r="H780" s="197"/>
      <c r="I780" s="243"/>
      <c r="J780" s="182"/>
      <c r="K780" s="180"/>
      <c r="L780" s="180"/>
      <c r="M780" s="182"/>
      <c r="N780" s="190"/>
      <c r="O780" s="190"/>
      <c r="P780" s="193"/>
      <c r="Q780" s="180"/>
      <c r="R780" s="257"/>
      <c r="S780" s="30" t="s">
        <v>889</v>
      </c>
      <c r="T780" s="76"/>
      <c r="U780" s="77"/>
      <c r="V780" s="77"/>
      <c r="W780" s="77"/>
      <c r="X780" s="77"/>
      <c r="Y780" s="77"/>
      <c r="Z780" s="31" t="str">
        <f t="shared" si="58"/>
        <v/>
      </c>
      <c r="AA780" s="81">
        <f t="shared" si="60"/>
        <v>0</v>
      </c>
      <c r="AB780" s="81">
        <f t="shared" si="61"/>
        <v>0</v>
      </c>
      <c r="AC780" s="308"/>
      <c r="AD780" s="238"/>
      <c r="AE780" s="238"/>
      <c r="AF780" s="190"/>
      <c r="AG780" s="190"/>
      <c r="AH780" s="200"/>
      <c r="AI780" s="200"/>
      <c r="AJ780" s="187"/>
      <c r="AK780" s="187"/>
      <c r="AL780" s="187"/>
      <c r="AM780" s="252"/>
      <c r="AN780" s="252"/>
      <c r="AO780" s="252"/>
      <c r="AP780" s="252"/>
      <c r="AQ780" s="262"/>
      <c r="AR780" s="209"/>
    </row>
    <row r="781" spans="1:44" ht="13.5" customHeight="1" x14ac:dyDescent="0.2">
      <c r="A781" s="278"/>
      <c r="B781" s="287"/>
      <c r="C781" s="305"/>
      <c r="D781" s="287"/>
      <c r="E781" s="302"/>
      <c r="F781" s="287"/>
      <c r="G781" s="225"/>
      <c r="H781" s="197"/>
      <c r="I781" s="243"/>
      <c r="J781" s="182"/>
      <c r="K781" s="180"/>
      <c r="L781" s="180"/>
      <c r="M781" s="182"/>
      <c r="N781" s="190"/>
      <c r="O781" s="190"/>
      <c r="P781" s="193"/>
      <c r="Q781" s="180"/>
      <c r="R781" s="257"/>
      <c r="S781" s="30" t="s">
        <v>890</v>
      </c>
      <c r="T781" s="76"/>
      <c r="U781" s="77"/>
      <c r="V781" s="77"/>
      <c r="W781" s="77"/>
      <c r="X781" s="77"/>
      <c r="Y781" s="77"/>
      <c r="Z781" s="31" t="str">
        <f t="shared" si="58"/>
        <v/>
      </c>
      <c r="AA781" s="81">
        <f t="shared" si="60"/>
        <v>0</v>
      </c>
      <c r="AB781" s="81">
        <f t="shared" si="61"/>
        <v>0</v>
      </c>
      <c r="AC781" s="308"/>
      <c r="AD781" s="238"/>
      <c r="AE781" s="238"/>
      <c r="AF781" s="190"/>
      <c r="AG781" s="190"/>
      <c r="AH781" s="200"/>
      <c r="AI781" s="200"/>
      <c r="AJ781" s="187"/>
      <c r="AK781" s="187"/>
      <c r="AL781" s="187"/>
      <c r="AM781" s="252"/>
      <c r="AN781" s="252"/>
      <c r="AO781" s="252"/>
      <c r="AP781" s="252"/>
      <c r="AQ781" s="262"/>
      <c r="AR781" s="209"/>
    </row>
    <row r="782" spans="1:44" ht="13.5" customHeight="1" x14ac:dyDescent="0.2">
      <c r="A782" s="278"/>
      <c r="B782" s="287"/>
      <c r="C782" s="305"/>
      <c r="D782" s="287"/>
      <c r="E782" s="302"/>
      <c r="F782" s="287"/>
      <c r="G782" s="225"/>
      <c r="H782" s="197"/>
      <c r="I782" s="243"/>
      <c r="J782" s="182"/>
      <c r="K782" s="180"/>
      <c r="L782" s="180"/>
      <c r="M782" s="182"/>
      <c r="N782" s="190"/>
      <c r="O782" s="190"/>
      <c r="P782" s="193"/>
      <c r="Q782" s="180"/>
      <c r="R782" s="257"/>
      <c r="S782" s="30" t="s">
        <v>891</v>
      </c>
      <c r="T782" s="76"/>
      <c r="U782" s="77"/>
      <c r="V782" s="77"/>
      <c r="W782" s="77"/>
      <c r="X782" s="77"/>
      <c r="Y782" s="77"/>
      <c r="Z782" s="31" t="str">
        <f t="shared" si="58"/>
        <v/>
      </c>
      <c r="AA782" s="81">
        <f t="shared" si="60"/>
        <v>0</v>
      </c>
      <c r="AB782" s="81">
        <f t="shared" si="61"/>
        <v>0</v>
      </c>
      <c r="AC782" s="308"/>
      <c r="AD782" s="238"/>
      <c r="AE782" s="238"/>
      <c r="AF782" s="190"/>
      <c r="AG782" s="190"/>
      <c r="AH782" s="200"/>
      <c r="AI782" s="200"/>
      <c r="AJ782" s="187"/>
      <c r="AK782" s="187"/>
      <c r="AL782" s="187"/>
      <c r="AM782" s="252"/>
      <c r="AN782" s="252"/>
      <c r="AO782" s="252"/>
      <c r="AP782" s="252"/>
      <c r="AQ782" s="262"/>
      <c r="AR782" s="209"/>
    </row>
    <row r="783" spans="1:44" ht="13.5" customHeight="1" x14ac:dyDescent="0.2">
      <c r="A783" s="278"/>
      <c r="B783" s="287"/>
      <c r="C783" s="305"/>
      <c r="D783" s="287"/>
      <c r="E783" s="302"/>
      <c r="F783" s="287"/>
      <c r="G783" s="225"/>
      <c r="H783" s="197"/>
      <c r="I783" s="243">
        <v>31.2</v>
      </c>
      <c r="J783" s="182"/>
      <c r="K783" s="180"/>
      <c r="L783" s="180"/>
      <c r="M783" s="182"/>
      <c r="N783" s="190"/>
      <c r="O783" s="190"/>
      <c r="P783" s="193"/>
      <c r="Q783" s="180"/>
      <c r="R783" s="256">
        <f>IF(Q783="SI",1,IF(Q783="NO",3,0))</f>
        <v>0</v>
      </c>
      <c r="S783" s="30" t="s">
        <v>892</v>
      </c>
      <c r="T783" s="76"/>
      <c r="U783" s="77"/>
      <c r="V783" s="77"/>
      <c r="W783" s="77"/>
      <c r="X783" s="77"/>
      <c r="Y783" s="77"/>
      <c r="Z783" s="31" t="str">
        <f t="shared" si="58"/>
        <v/>
      </c>
      <c r="AA783" s="81">
        <f t="shared" si="60"/>
        <v>0</v>
      </c>
      <c r="AB783" s="81">
        <f t="shared" si="61"/>
        <v>0</v>
      </c>
      <c r="AC783" s="308"/>
      <c r="AD783" s="238"/>
      <c r="AE783" s="238"/>
      <c r="AF783" s="190"/>
      <c r="AG783" s="190"/>
      <c r="AH783" s="200"/>
      <c r="AI783" s="200"/>
      <c r="AJ783" s="187"/>
      <c r="AK783" s="187"/>
      <c r="AL783" s="187"/>
      <c r="AM783" s="252"/>
      <c r="AN783" s="252"/>
      <c r="AO783" s="252"/>
      <c r="AP783" s="252"/>
      <c r="AQ783" s="262"/>
      <c r="AR783" s="255"/>
    </row>
    <row r="784" spans="1:44" ht="13.5" customHeight="1" x14ac:dyDescent="0.2">
      <c r="A784" s="278"/>
      <c r="B784" s="287"/>
      <c r="C784" s="305"/>
      <c r="D784" s="287"/>
      <c r="E784" s="302"/>
      <c r="F784" s="287"/>
      <c r="G784" s="225"/>
      <c r="H784" s="197"/>
      <c r="I784" s="243"/>
      <c r="J784" s="182"/>
      <c r="K784" s="180"/>
      <c r="L784" s="180"/>
      <c r="M784" s="182"/>
      <c r="N784" s="190"/>
      <c r="O784" s="190"/>
      <c r="P784" s="193"/>
      <c r="Q784" s="180"/>
      <c r="R784" s="257"/>
      <c r="S784" s="30" t="s">
        <v>893</v>
      </c>
      <c r="T784" s="76"/>
      <c r="U784" s="77"/>
      <c r="V784" s="77"/>
      <c r="W784" s="77"/>
      <c r="X784" s="77"/>
      <c r="Y784" s="77"/>
      <c r="Z784" s="31" t="str">
        <f t="shared" si="58"/>
        <v/>
      </c>
      <c r="AA784" s="81">
        <f t="shared" si="60"/>
        <v>0</v>
      </c>
      <c r="AB784" s="81">
        <f t="shared" si="61"/>
        <v>0</v>
      </c>
      <c r="AC784" s="308"/>
      <c r="AD784" s="238"/>
      <c r="AE784" s="238"/>
      <c r="AF784" s="190"/>
      <c r="AG784" s="190"/>
      <c r="AH784" s="200"/>
      <c r="AI784" s="200"/>
      <c r="AJ784" s="187"/>
      <c r="AK784" s="187"/>
      <c r="AL784" s="187"/>
      <c r="AM784" s="252"/>
      <c r="AN784" s="252"/>
      <c r="AO784" s="252"/>
      <c r="AP784" s="252"/>
      <c r="AQ784" s="262"/>
      <c r="AR784" s="209"/>
    </row>
    <row r="785" spans="1:44" ht="13.5" customHeight="1" x14ac:dyDescent="0.2">
      <c r="A785" s="278"/>
      <c r="B785" s="287"/>
      <c r="C785" s="305"/>
      <c r="D785" s="287"/>
      <c r="E785" s="302"/>
      <c r="F785" s="287"/>
      <c r="G785" s="225"/>
      <c r="H785" s="197"/>
      <c r="I785" s="243"/>
      <c r="J785" s="182"/>
      <c r="K785" s="180"/>
      <c r="L785" s="180"/>
      <c r="M785" s="182"/>
      <c r="N785" s="190"/>
      <c r="O785" s="190"/>
      <c r="P785" s="193"/>
      <c r="Q785" s="180"/>
      <c r="R785" s="257"/>
      <c r="S785" s="30" t="s">
        <v>894</v>
      </c>
      <c r="T785" s="76"/>
      <c r="U785" s="77"/>
      <c r="V785" s="77"/>
      <c r="W785" s="77"/>
      <c r="X785" s="77"/>
      <c r="Y785" s="77"/>
      <c r="Z785" s="31" t="str">
        <f t="shared" si="58"/>
        <v/>
      </c>
      <c r="AA785" s="81">
        <f t="shared" si="60"/>
        <v>0</v>
      </c>
      <c r="AB785" s="81">
        <f t="shared" si="61"/>
        <v>0</v>
      </c>
      <c r="AC785" s="308"/>
      <c r="AD785" s="238"/>
      <c r="AE785" s="238"/>
      <c r="AF785" s="190"/>
      <c r="AG785" s="190"/>
      <c r="AH785" s="200"/>
      <c r="AI785" s="200"/>
      <c r="AJ785" s="187"/>
      <c r="AK785" s="187"/>
      <c r="AL785" s="187"/>
      <c r="AM785" s="252"/>
      <c r="AN785" s="252"/>
      <c r="AO785" s="252"/>
      <c r="AP785" s="252"/>
      <c r="AQ785" s="262"/>
      <c r="AR785" s="209"/>
    </row>
    <row r="786" spans="1:44" ht="13.5" customHeight="1" x14ac:dyDescent="0.2">
      <c r="A786" s="278"/>
      <c r="B786" s="287"/>
      <c r="C786" s="305"/>
      <c r="D786" s="287"/>
      <c r="E786" s="302"/>
      <c r="F786" s="287"/>
      <c r="G786" s="225"/>
      <c r="H786" s="197"/>
      <c r="I786" s="243"/>
      <c r="J786" s="182"/>
      <c r="K786" s="180"/>
      <c r="L786" s="180"/>
      <c r="M786" s="182"/>
      <c r="N786" s="190"/>
      <c r="O786" s="190"/>
      <c r="P786" s="193"/>
      <c r="Q786" s="180"/>
      <c r="R786" s="257"/>
      <c r="S786" s="30" t="s">
        <v>895</v>
      </c>
      <c r="T786" s="76"/>
      <c r="U786" s="77"/>
      <c r="V786" s="77"/>
      <c r="W786" s="77"/>
      <c r="X786" s="77"/>
      <c r="Y786" s="77"/>
      <c r="Z786" s="31" t="str">
        <f t="shared" si="58"/>
        <v/>
      </c>
      <c r="AA786" s="81">
        <f t="shared" si="60"/>
        <v>0</v>
      </c>
      <c r="AB786" s="81">
        <f t="shared" si="61"/>
        <v>0</v>
      </c>
      <c r="AC786" s="308"/>
      <c r="AD786" s="238"/>
      <c r="AE786" s="238"/>
      <c r="AF786" s="190"/>
      <c r="AG786" s="190"/>
      <c r="AH786" s="200"/>
      <c r="AI786" s="200"/>
      <c r="AJ786" s="187"/>
      <c r="AK786" s="187"/>
      <c r="AL786" s="187"/>
      <c r="AM786" s="252"/>
      <c r="AN786" s="252"/>
      <c r="AO786" s="252"/>
      <c r="AP786" s="252"/>
      <c r="AQ786" s="262"/>
      <c r="AR786" s="209"/>
    </row>
    <row r="787" spans="1:44" ht="13.5" customHeight="1" x14ac:dyDescent="0.2">
      <c r="A787" s="278"/>
      <c r="B787" s="287"/>
      <c r="C787" s="305"/>
      <c r="D787" s="287"/>
      <c r="E787" s="302"/>
      <c r="F787" s="287"/>
      <c r="G787" s="225"/>
      <c r="H787" s="197"/>
      <c r="I787" s="243"/>
      <c r="J787" s="182"/>
      <c r="K787" s="180"/>
      <c r="L787" s="180"/>
      <c r="M787" s="182"/>
      <c r="N787" s="190"/>
      <c r="O787" s="190"/>
      <c r="P787" s="193"/>
      <c r="Q787" s="180"/>
      <c r="R787" s="257"/>
      <c r="S787" s="30" t="s">
        <v>896</v>
      </c>
      <c r="T787" s="76"/>
      <c r="U787" s="77"/>
      <c r="V787" s="77"/>
      <c r="W787" s="77"/>
      <c r="X787" s="77"/>
      <c r="Y787" s="77"/>
      <c r="Z787" s="31" t="str">
        <f t="shared" si="58"/>
        <v/>
      </c>
      <c r="AA787" s="81">
        <f t="shared" si="60"/>
        <v>0</v>
      </c>
      <c r="AB787" s="81">
        <f t="shared" si="61"/>
        <v>0</v>
      </c>
      <c r="AC787" s="308"/>
      <c r="AD787" s="238"/>
      <c r="AE787" s="238"/>
      <c r="AF787" s="190"/>
      <c r="AG787" s="190"/>
      <c r="AH787" s="200"/>
      <c r="AI787" s="200"/>
      <c r="AJ787" s="187"/>
      <c r="AK787" s="187"/>
      <c r="AL787" s="187"/>
      <c r="AM787" s="252"/>
      <c r="AN787" s="252"/>
      <c r="AO787" s="252"/>
      <c r="AP787" s="252"/>
      <c r="AQ787" s="262"/>
      <c r="AR787" s="209"/>
    </row>
    <row r="788" spans="1:44" ht="13.5" customHeight="1" x14ac:dyDescent="0.2">
      <c r="A788" s="278"/>
      <c r="B788" s="287"/>
      <c r="C788" s="305"/>
      <c r="D788" s="287"/>
      <c r="E788" s="302"/>
      <c r="F788" s="287"/>
      <c r="G788" s="225"/>
      <c r="H788" s="197"/>
      <c r="I788" s="243">
        <v>31.3</v>
      </c>
      <c r="J788" s="182"/>
      <c r="K788" s="180"/>
      <c r="L788" s="180"/>
      <c r="M788" s="182"/>
      <c r="N788" s="190"/>
      <c r="O788" s="190"/>
      <c r="P788" s="193"/>
      <c r="Q788" s="180"/>
      <c r="R788" s="256">
        <f>IF(Q788="SI",1,IF(Q788="NO",3,0))</f>
        <v>0</v>
      </c>
      <c r="S788" s="30" t="s">
        <v>897</v>
      </c>
      <c r="T788" s="76"/>
      <c r="U788" s="77"/>
      <c r="V788" s="77"/>
      <c r="W788" s="77"/>
      <c r="X788" s="77"/>
      <c r="Y788" s="77"/>
      <c r="Z788" s="31" t="str">
        <f t="shared" si="58"/>
        <v/>
      </c>
      <c r="AA788" s="81">
        <f t="shared" si="60"/>
        <v>0</v>
      </c>
      <c r="AB788" s="81">
        <f t="shared" si="61"/>
        <v>0</v>
      </c>
      <c r="AC788" s="308"/>
      <c r="AD788" s="238"/>
      <c r="AE788" s="238"/>
      <c r="AF788" s="190"/>
      <c r="AG788" s="190"/>
      <c r="AH788" s="200"/>
      <c r="AI788" s="200"/>
      <c r="AJ788" s="187"/>
      <c r="AK788" s="187"/>
      <c r="AL788" s="187"/>
      <c r="AM788" s="252"/>
      <c r="AN788" s="252"/>
      <c r="AO788" s="252"/>
      <c r="AP788" s="252"/>
      <c r="AQ788" s="262"/>
      <c r="AR788" s="255"/>
    </row>
    <row r="789" spans="1:44" ht="13.5" customHeight="1" x14ac:dyDescent="0.2">
      <c r="A789" s="278"/>
      <c r="B789" s="287"/>
      <c r="C789" s="305"/>
      <c r="D789" s="287"/>
      <c r="E789" s="302"/>
      <c r="F789" s="287"/>
      <c r="G789" s="225"/>
      <c r="H789" s="197"/>
      <c r="I789" s="243"/>
      <c r="J789" s="182"/>
      <c r="K789" s="180"/>
      <c r="L789" s="180"/>
      <c r="M789" s="182"/>
      <c r="N789" s="190"/>
      <c r="O789" s="190"/>
      <c r="P789" s="193"/>
      <c r="Q789" s="180"/>
      <c r="R789" s="257"/>
      <c r="S789" s="30" t="s">
        <v>898</v>
      </c>
      <c r="T789" s="76"/>
      <c r="U789" s="77"/>
      <c r="V789" s="77"/>
      <c r="W789" s="77"/>
      <c r="X789" s="77"/>
      <c r="Y789" s="77"/>
      <c r="Z789" s="31" t="str">
        <f t="shared" si="58"/>
        <v/>
      </c>
      <c r="AA789" s="81">
        <f t="shared" si="60"/>
        <v>0</v>
      </c>
      <c r="AB789" s="81">
        <f t="shared" si="61"/>
        <v>0</v>
      </c>
      <c r="AC789" s="308"/>
      <c r="AD789" s="238"/>
      <c r="AE789" s="238"/>
      <c r="AF789" s="190"/>
      <c r="AG789" s="190"/>
      <c r="AH789" s="200"/>
      <c r="AI789" s="200"/>
      <c r="AJ789" s="187"/>
      <c r="AK789" s="187"/>
      <c r="AL789" s="187"/>
      <c r="AM789" s="252"/>
      <c r="AN789" s="252"/>
      <c r="AO789" s="252"/>
      <c r="AP789" s="252"/>
      <c r="AQ789" s="262"/>
      <c r="AR789" s="209"/>
    </row>
    <row r="790" spans="1:44" ht="13.5" customHeight="1" x14ac:dyDescent="0.2">
      <c r="A790" s="278"/>
      <c r="B790" s="287"/>
      <c r="C790" s="305"/>
      <c r="D790" s="287"/>
      <c r="E790" s="302"/>
      <c r="F790" s="287"/>
      <c r="G790" s="225"/>
      <c r="H790" s="197"/>
      <c r="I790" s="243"/>
      <c r="J790" s="182"/>
      <c r="K790" s="180"/>
      <c r="L790" s="180"/>
      <c r="M790" s="182"/>
      <c r="N790" s="190"/>
      <c r="O790" s="190"/>
      <c r="P790" s="193"/>
      <c r="Q790" s="180"/>
      <c r="R790" s="257"/>
      <c r="S790" s="30" t="s">
        <v>899</v>
      </c>
      <c r="T790" s="76"/>
      <c r="U790" s="77"/>
      <c r="V790" s="77"/>
      <c r="W790" s="77"/>
      <c r="X790" s="77"/>
      <c r="Y790" s="77"/>
      <c r="Z790" s="31" t="str">
        <f t="shared" si="58"/>
        <v/>
      </c>
      <c r="AA790" s="81">
        <f t="shared" si="60"/>
        <v>0</v>
      </c>
      <c r="AB790" s="81">
        <f t="shared" si="61"/>
        <v>0</v>
      </c>
      <c r="AC790" s="308"/>
      <c r="AD790" s="238"/>
      <c r="AE790" s="238"/>
      <c r="AF790" s="190"/>
      <c r="AG790" s="190"/>
      <c r="AH790" s="200"/>
      <c r="AI790" s="200"/>
      <c r="AJ790" s="187"/>
      <c r="AK790" s="187"/>
      <c r="AL790" s="187"/>
      <c r="AM790" s="252"/>
      <c r="AN790" s="252"/>
      <c r="AO790" s="252"/>
      <c r="AP790" s="252"/>
      <c r="AQ790" s="262"/>
      <c r="AR790" s="209"/>
    </row>
    <row r="791" spans="1:44" ht="13.5" customHeight="1" x14ac:dyDescent="0.2">
      <c r="A791" s="278"/>
      <c r="B791" s="287"/>
      <c r="C791" s="305"/>
      <c r="D791" s="287"/>
      <c r="E791" s="302"/>
      <c r="F791" s="287"/>
      <c r="G791" s="225"/>
      <c r="H791" s="197"/>
      <c r="I791" s="243"/>
      <c r="J791" s="182"/>
      <c r="K791" s="180"/>
      <c r="L791" s="180"/>
      <c r="M791" s="182"/>
      <c r="N791" s="190"/>
      <c r="O791" s="190"/>
      <c r="P791" s="193"/>
      <c r="Q791" s="180"/>
      <c r="R791" s="257"/>
      <c r="S791" s="30" t="s">
        <v>900</v>
      </c>
      <c r="T791" s="76"/>
      <c r="U791" s="77"/>
      <c r="V791" s="77"/>
      <c r="W791" s="77"/>
      <c r="X791" s="77"/>
      <c r="Y791" s="77"/>
      <c r="Z791" s="31" t="str">
        <f t="shared" si="58"/>
        <v/>
      </c>
      <c r="AA791" s="81">
        <f t="shared" si="60"/>
        <v>0</v>
      </c>
      <c r="AB791" s="81">
        <f t="shared" si="61"/>
        <v>0</v>
      </c>
      <c r="AC791" s="308"/>
      <c r="AD791" s="238"/>
      <c r="AE791" s="238"/>
      <c r="AF791" s="190"/>
      <c r="AG791" s="190"/>
      <c r="AH791" s="200"/>
      <c r="AI791" s="200"/>
      <c r="AJ791" s="187"/>
      <c r="AK791" s="187"/>
      <c r="AL791" s="187"/>
      <c r="AM791" s="252"/>
      <c r="AN791" s="252"/>
      <c r="AO791" s="252"/>
      <c r="AP791" s="252"/>
      <c r="AQ791" s="262"/>
      <c r="AR791" s="209"/>
    </row>
    <row r="792" spans="1:44" ht="13.5" customHeight="1" x14ac:dyDescent="0.2">
      <c r="A792" s="278"/>
      <c r="B792" s="287"/>
      <c r="C792" s="305"/>
      <c r="D792" s="287"/>
      <c r="E792" s="302"/>
      <c r="F792" s="287"/>
      <c r="G792" s="225"/>
      <c r="H792" s="197"/>
      <c r="I792" s="243"/>
      <c r="J792" s="182"/>
      <c r="K792" s="180"/>
      <c r="L792" s="180"/>
      <c r="M792" s="182"/>
      <c r="N792" s="190"/>
      <c r="O792" s="190"/>
      <c r="P792" s="193"/>
      <c r="Q792" s="180"/>
      <c r="R792" s="257"/>
      <c r="S792" s="30" t="s">
        <v>901</v>
      </c>
      <c r="T792" s="76"/>
      <c r="U792" s="77"/>
      <c r="V792" s="77"/>
      <c r="W792" s="77"/>
      <c r="X792" s="77"/>
      <c r="Y792" s="77"/>
      <c r="Z792" s="31" t="str">
        <f t="shared" si="58"/>
        <v/>
      </c>
      <c r="AA792" s="81">
        <f t="shared" ref="AA792:AA803" si="62">IF(Z792="Suficiente",1,0)</f>
        <v>0</v>
      </c>
      <c r="AB792" s="81">
        <f t="shared" si="61"/>
        <v>0</v>
      </c>
      <c r="AC792" s="308"/>
      <c r="AD792" s="238"/>
      <c r="AE792" s="238"/>
      <c r="AF792" s="190"/>
      <c r="AG792" s="190"/>
      <c r="AH792" s="200"/>
      <c r="AI792" s="200"/>
      <c r="AJ792" s="187"/>
      <c r="AK792" s="187"/>
      <c r="AL792" s="187"/>
      <c r="AM792" s="252"/>
      <c r="AN792" s="252"/>
      <c r="AO792" s="252"/>
      <c r="AP792" s="252"/>
      <c r="AQ792" s="262"/>
      <c r="AR792" s="209"/>
    </row>
    <row r="793" spans="1:44" ht="13.5" customHeight="1" x14ac:dyDescent="0.2">
      <c r="A793" s="278"/>
      <c r="B793" s="287"/>
      <c r="C793" s="305"/>
      <c r="D793" s="287"/>
      <c r="E793" s="302"/>
      <c r="F793" s="287"/>
      <c r="G793" s="225"/>
      <c r="H793" s="197"/>
      <c r="I793" s="243">
        <v>31.4</v>
      </c>
      <c r="J793" s="182"/>
      <c r="K793" s="180"/>
      <c r="L793" s="180"/>
      <c r="M793" s="182"/>
      <c r="N793" s="190"/>
      <c r="O793" s="190"/>
      <c r="P793" s="193"/>
      <c r="Q793" s="180"/>
      <c r="R793" s="256">
        <f>IF(Q793="SI",1,IF(Q793="NO",3,0))</f>
        <v>0</v>
      </c>
      <c r="S793" s="30" t="s">
        <v>902</v>
      </c>
      <c r="T793" s="76"/>
      <c r="U793" s="77"/>
      <c r="V793" s="77"/>
      <c r="W793" s="77"/>
      <c r="X793" s="77"/>
      <c r="Y793" s="77"/>
      <c r="Z793" s="31" t="str">
        <f t="shared" si="58"/>
        <v/>
      </c>
      <c r="AA793" s="81">
        <f t="shared" si="62"/>
        <v>0</v>
      </c>
      <c r="AB793" s="81">
        <f t="shared" si="61"/>
        <v>0</v>
      </c>
      <c r="AC793" s="308"/>
      <c r="AD793" s="238"/>
      <c r="AE793" s="238"/>
      <c r="AF793" s="190"/>
      <c r="AG793" s="190"/>
      <c r="AH793" s="200"/>
      <c r="AI793" s="200"/>
      <c r="AJ793" s="187"/>
      <c r="AK793" s="187"/>
      <c r="AL793" s="187"/>
      <c r="AM793" s="252"/>
      <c r="AN793" s="252"/>
      <c r="AO793" s="252"/>
      <c r="AP793" s="252"/>
      <c r="AQ793" s="262"/>
      <c r="AR793" s="255"/>
    </row>
    <row r="794" spans="1:44" ht="13.5" customHeight="1" x14ac:dyDescent="0.2">
      <c r="A794" s="278"/>
      <c r="B794" s="287"/>
      <c r="C794" s="305"/>
      <c r="D794" s="287"/>
      <c r="E794" s="302"/>
      <c r="F794" s="287"/>
      <c r="G794" s="225"/>
      <c r="H794" s="197"/>
      <c r="I794" s="243"/>
      <c r="J794" s="182"/>
      <c r="K794" s="180"/>
      <c r="L794" s="180"/>
      <c r="M794" s="182"/>
      <c r="N794" s="190"/>
      <c r="O794" s="190"/>
      <c r="P794" s="193"/>
      <c r="Q794" s="180"/>
      <c r="R794" s="257"/>
      <c r="S794" s="30" t="s">
        <v>903</v>
      </c>
      <c r="T794" s="76"/>
      <c r="U794" s="77"/>
      <c r="V794" s="77"/>
      <c r="W794" s="77"/>
      <c r="X794" s="77"/>
      <c r="Y794" s="77"/>
      <c r="Z794" s="31" t="str">
        <f t="shared" si="58"/>
        <v/>
      </c>
      <c r="AA794" s="81">
        <f t="shared" si="62"/>
        <v>0</v>
      </c>
      <c r="AB794" s="81">
        <f t="shared" si="61"/>
        <v>0</v>
      </c>
      <c r="AC794" s="308"/>
      <c r="AD794" s="238"/>
      <c r="AE794" s="238"/>
      <c r="AF794" s="190"/>
      <c r="AG794" s="190"/>
      <c r="AH794" s="200"/>
      <c r="AI794" s="200"/>
      <c r="AJ794" s="187"/>
      <c r="AK794" s="187"/>
      <c r="AL794" s="187"/>
      <c r="AM794" s="252"/>
      <c r="AN794" s="252"/>
      <c r="AO794" s="252"/>
      <c r="AP794" s="252"/>
      <c r="AQ794" s="262"/>
      <c r="AR794" s="209"/>
    </row>
    <row r="795" spans="1:44" ht="13.5" customHeight="1" x14ac:dyDescent="0.2">
      <c r="A795" s="278"/>
      <c r="B795" s="287"/>
      <c r="C795" s="305"/>
      <c r="D795" s="287"/>
      <c r="E795" s="302"/>
      <c r="F795" s="287"/>
      <c r="G795" s="225"/>
      <c r="H795" s="197"/>
      <c r="I795" s="243"/>
      <c r="J795" s="182"/>
      <c r="K795" s="180"/>
      <c r="L795" s="180"/>
      <c r="M795" s="182"/>
      <c r="N795" s="190"/>
      <c r="O795" s="190"/>
      <c r="P795" s="193"/>
      <c r="Q795" s="180"/>
      <c r="R795" s="257"/>
      <c r="S795" s="30" t="s">
        <v>904</v>
      </c>
      <c r="T795" s="76"/>
      <c r="U795" s="77"/>
      <c r="V795" s="77"/>
      <c r="W795" s="77"/>
      <c r="X795" s="77"/>
      <c r="Y795" s="77"/>
      <c r="Z795" s="31" t="str">
        <f t="shared" si="58"/>
        <v/>
      </c>
      <c r="AA795" s="81">
        <f t="shared" si="62"/>
        <v>0</v>
      </c>
      <c r="AB795" s="81">
        <f t="shared" si="61"/>
        <v>0</v>
      </c>
      <c r="AC795" s="308"/>
      <c r="AD795" s="238"/>
      <c r="AE795" s="238"/>
      <c r="AF795" s="190"/>
      <c r="AG795" s="190"/>
      <c r="AH795" s="200"/>
      <c r="AI795" s="200"/>
      <c r="AJ795" s="187"/>
      <c r="AK795" s="187"/>
      <c r="AL795" s="187"/>
      <c r="AM795" s="252"/>
      <c r="AN795" s="252"/>
      <c r="AO795" s="252"/>
      <c r="AP795" s="252"/>
      <c r="AQ795" s="262"/>
      <c r="AR795" s="209"/>
    </row>
    <row r="796" spans="1:44" ht="13.5" customHeight="1" x14ac:dyDescent="0.2">
      <c r="A796" s="278"/>
      <c r="B796" s="287"/>
      <c r="C796" s="305"/>
      <c r="D796" s="287"/>
      <c r="E796" s="302"/>
      <c r="F796" s="287"/>
      <c r="G796" s="225"/>
      <c r="H796" s="197"/>
      <c r="I796" s="243"/>
      <c r="J796" s="182"/>
      <c r="K796" s="180"/>
      <c r="L796" s="180"/>
      <c r="M796" s="182"/>
      <c r="N796" s="190"/>
      <c r="O796" s="190"/>
      <c r="P796" s="193"/>
      <c r="Q796" s="180"/>
      <c r="R796" s="257"/>
      <c r="S796" s="30" t="s">
        <v>905</v>
      </c>
      <c r="T796" s="76"/>
      <c r="U796" s="77"/>
      <c r="V796" s="77"/>
      <c r="W796" s="77"/>
      <c r="X796" s="77"/>
      <c r="Y796" s="77"/>
      <c r="Z796" s="31" t="str">
        <f t="shared" si="58"/>
        <v/>
      </c>
      <c r="AA796" s="81">
        <f t="shared" si="62"/>
        <v>0</v>
      </c>
      <c r="AB796" s="81">
        <f t="shared" si="61"/>
        <v>0</v>
      </c>
      <c r="AC796" s="308"/>
      <c r="AD796" s="238"/>
      <c r="AE796" s="238"/>
      <c r="AF796" s="190"/>
      <c r="AG796" s="190"/>
      <c r="AH796" s="200"/>
      <c r="AI796" s="200"/>
      <c r="AJ796" s="187"/>
      <c r="AK796" s="187"/>
      <c r="AL796" s="187"/>
      <c r="AM796" s="252"/>
      <c r="AN796" s="252"/>
      <c r="AO796" s="252"/>
      <c r="AP796" s="252"/>
      <c r="AQ796" s="262"/>
      <c r="AR796" s="209"/>
    </row>
    <row r="797" spans="1:44" ht="13.5" customHeight="1" x14ac:dyDescent="0.2">
      <c r="A797" s="278"/>
      <c r="B797" s="287"/>
      <c r="C797" s="305"/>
      <c r="D797" s="287"/>
      <c r="E797" s="302"/>
      <c r="F797" s="287"/>
      <c r="G797" s="225"/>
      <c r="H797" s="197"/>
      <c r="I797" s="243"/>
      <c r="J797" s="182"/>
      <c r="K797" s="180"/>
      <c r="L797" s="180"/>
      <c r="M797" s="182"/>
      <c r="N797" s="190"/>
      <c r="O797" s="190"/>
      <c r="P797" s="193"/>
      <c r="Q797" s="180"/>
      <c r="R797" s="257"/>
      <c r="S797" s="30" t="s">
        <v>906</v>
      </c>
      <c r="T797" s="76"/>
      <c r="U797" s="77"/>
      <c r="V797" s="77"/>
      <c r="W797" s="77"/>
      <c r="X797" s="77"/>
      <c r="Y797" s="77"/>
      <c r="Z797" s="31" t="str">
        <f t="shared" si="58"/>
        <v/>
      </c>
      <c r="AA797" s="81">
        <f t="shared" si="62"/>
        <v>0</v>
      </c>
      <c r="AB797" s="81">
        <f t="shared" si="61"/>
        <v>0</v>
      </c>
      <c r="AC797" s="308"/>
      <c r="AD797" s="238"/>
      <c r="AE797" s="238"/>
      <c r="AF797" s="190"/>
      <c r="AG797" s="190"/>
      <c r="AH797" s="200"/>
      <c r="AI797" s="200"/>
      <c r="AJ797" s="187"/>
      <c r="AK797" s="187"/>
      <c r="AL797" s="187"/>
      <c r="AM797" s="252"/>
      <c r="AN797" s="252"/>
      <c r="AO797" s="252"/>
      <c r="AP797" s="252"/>
      <c r="AQ797" s="262"/>
      <c r="AR797" s="209"/>
    </row>
    <row r="798" spans="1:44" ht="13.5" customHeight="1" x14ac:dyDescent="0.2">
      <c r="A798" s="278"/>
      <c r="B798" s="287"/>
      <c r="C798" s="305"/>
      <c r="D798" s="287"/>
      <c r="E798" s="302"/>
      <c r="F798" s="287"/>
      <c r="G798" s="225"/>
      <c r="H798" s="197"/>
      <c r="I798" s="243">
        <v>31.5</v>
      </c>
      <c r="J798" s="182"/>
      <c r="K798" s="180"/>
      <c r="L798" s="180"/>
      <c r="M798" s="182"/>
      <c r="N798" s="190"/>
      <c r="O798" s="190"/>
      <c r="P798" s="193"/>
      <c r="Q798" s="180"/>
      <c r="R798" s="256">
        <f>IF(Q798="SI",1,IF(Q798="NO",3,0))</f>
        <v>0</v>
      </c>
      <c r="S798" s="30" t="s">
        <v>907</v>
      </c>
      <c r="T798" s="76"/>
      <c r="U798" s="77"/>
      <c r="V798" s="77"/>
      <c r="W798" s="77"/>
      <c r="X798" s="77"/>
      <c r="Y798" s="77"/>
      <c r="Z798" s="31" t="str">
        <f t="shared" ref="Z798:Z861" si="63">IF($T798&lt;&gt;"",IF(AND(V798="SI",W798="SI",X798="SI",Y798="SI"),"Suficiente",IF(OR(V798="NO",W798="NO",X798="NO",Y798="NO"),"Deficiente",IF(OR(V798="",W798="",X798="",Y798=""),"Falta Valorar el Control",""))),"")</f>
        <v/>
      </c>
      <c r="AA798" s="81">
        <f t="shared" si="62"/>
        <v>0</v>
      </c>
      <c r="AB798" s="81">
        <f t="shared" si="61"/>
        <v>0</v>
      </c>
      <c r="AC798" s="308"/>
      <c r="AD798" s="238"/>
      <c r="AE798" s="238"/>
      <c r="AF798" s="190"/>
      <c r="AG798" s="190"/>
      <c r="AH798" s="200"/>
      <c r="AI798" s="200"/>
      <c r="AJ798" s="187"/>
      <c r="AK798" s="187"/>
      <c r="AL798" s="187"/>
      <c r="AM798" s="252"/>
      <c r="AN798" s="252"/>
      <c r="AO798" s="252"/>
      <c r="AP798" s="252"/>
      <c r="AQ798" s="262"/>
      <c r="AR798" s="255"/>
    </row>
    <row r="799" spans="1:44" ht="13.5" customHeight="1" x14ac:dyDescent="0.2">
      <c r="A799" s="278"/>
      <c r="B799" s="287"/>
      <c r="C799" s="305"/>
      <c r="D799" s="287"/>
      <c r="E799" s="302"/>
      <c r="F799" s="287"/>
      <c r="G799" s="225"/>
      <c r="H799" s="197"/>
      <c r="I799" s="243"/>
      <c r="J799" s="182"/>
      <c r="K799" s="180"/>
      <c r="L799" s="180"/>
      <c r="M799" s="182"/>
      <c r="N799" s="190"/>
      <c r="O799" s="190"/>
      <c r="P799" s="193"/>
      <c r="Q799" s="180"/>
      <c r="R799" s="257"/>
      <c r="S799" s="30" t="s">
        <v>908</v>
      </c>
      <c r="T799" s="76"/>
      <c r="U799" s="77"/>
      <c r="V799" s="77"/>
      <c r="W799" s="77"/>
      <c r="X799" s="77"/>
      <c r="Y799" s="77"/>
      <c r="Z799" s="31" t="str">
        <f t="shared" si="63"/>
        <v/>
      </c>
      <c r="AA799" s="81">
        <f t="shared" si="62"/>
        <v>0</v>
      </c>
      <c r="AB799" s="81">
        <f t="shared" si="61"/>
        <v>0</v>
      </c>
      <c r="AC799" s="308"/>
      <c r="AD799" s="238"/>
      <c r="AE799" s="238"/>
      <c r="AF799" s="190"/>
      <c r="AG799" s="190"/>
      <c r="AH799" s="200"/>
      <c r="AI799" s="200"/>
      <c r="AJ799" s="187"/>
      <c r="AK799" s="187"/>
      <c r="AL799" s="187"/>
      <c r="AM799" s="252"/>
      <c r="AN799" s="252"/>
      <c r="AO799" s="252"/>
      <c r="AP799" s="252"/>
      <c r="AQ799" s="262"/>
      <c r="AR799" s="209"/>
    </row>
    <row r="800" spans="1:44" ht="13.5" customHeight="1" x14ac:dyDescent="0.2">
      <c r="A800" s="278"/>
      <c r="B800" s="287"/>
      <c r="C800" s="305"/>
      <c r="D800" s="287"/>
      <c r="E800" s="302"/>
      <c r="F800" s="287"/>
      <c r="G800" s="225"/>
      <c r="H800" s="197"/>
      <c r="I800" s="243"/>
      <c r="J800" s="182"/>
      <c r="K800" s="180"/>
      <c r="L800" s="180"/>
      <c r="M800" s="182"/>
      <c r="N800" s="190"/>
      <c r="O800" s="190"/>
      <c r="P800" s="193"/>
      <c r="Q800" s="180"/>
      <c r="R800" s="257"/>
      <c r="S800" s="30" t="s">
        <v>909</v>
      </c>
      <c r="T800" s="76"/>
      <c r="U800" s="77"/>
      <c r="V800" s="77"/>
      <c r="W800" s="77"/>
      <c r="X800" s="77"/>
      <c r="Y800" s="77"/>
      <c r="Z800" s="31" t="str">
        <f t="shared" si="63"/>
        <v/>
      </c>
      <c r="AA800" s="81">
        <f t="shared" si="62"/>
        <v>0</v>
      </c>
      <c r="AB800" s="81">
        <f t="shared" si="61"/>
        <v>0</v>
      </c>
      <c r="AC800" s="308"/>
      <c r="AD800" s="238"/>
      <c r="AE800" s="238"/>
      <c r="AF800" s="190"/>
      <c r="AG800" s="190"/>
      <c r="AH800" s="200"/>
      <c r="AI800" s="200"/>
      <c r="AJ800" s="187"/>
      <c r="AK800" s="187"/>
      <c r="AL800" s="187"/>
      <c r="AM800" s="252"/>
      <c r="AN800" s="252"/>
      <c r="AO800" s="252"/>
      <c r="AP800" s="252"/>
      <c r="AQ800" s="262"/>
      <c r="AR800" s="209"/>
    </row>
    <row r="801" spans="1:44" ht="13.5" customHeight="1" x14ac:dyDescent="0.2">
      <c r="A801" s="278"/>
      <c r="B801" s="287"/>
      <c r="C801" s="305"/>
      <c r="D801" s="287"/>
      <c r="E801" s="302"/>
      <c r="F801" s="287"/>
      <c r="G801" s="225"/>
      <c r="H801" s="197"/>
      <c r="I801" s="243"/>
      <c r="J801" s="182"/>
      <c r="K801" s="180"/>
      <c r="L801" s="180"/>
      <c r="M801" s="182"/>
      <c r="N801" s="190"/>
      <c r="O801" s="190"/>
      <c r="P801" s="193"/>
      <c r="Q801" s="180"/>
      <c r="R801" s="257"/>
      <c r="S801" s="30" t="s">
        <v>910</v>
      </c>
      <c r="T801" s="76"/>
      <c r="U801" s="77"/>
      <c r="V801" s="77"/>
      <c r="W801" s="77"/>
      <c r="X801" s="77"/>
      <c r="Y801" s="77"/>
      <c r="Z801" s="31" t="str">
        <f t="shared" si="63"/>
        <v/>
      </c>
      <c r="AA801" s="81">
        <f t="shared" si="62"/>
        <v>0</v>
      </c>
      <c r="AB801" s="81">
        <f t="shared" si="61"/>
        <v>0</v>
      </c>
      <c r="AC801" s="308"/>
      <c r="AD801" s="238"/>
      <c r="AE801" s="238"/>
      <c r="AF801" s="190"/>
      <c r="AG801" s="190"/>
      <c r="AH801" s="200"/>
      <c r="AI801" s="200"/>
      <c r="AJ801" s="187"/>
      <c r="AK801" s="187"/>
      <c r="AL801" s="187"/>
      <c r="AM801" s="252"/>
      <c r="AN801" s="252"/>
      <c r="AO801" s="252"/>
      <c r="AP801" s="252"/>
      <c r="AQ801" s="262"/>
      <c r="AR801" s="209"/>
    </row>
    <row r="802" spans="1:44" ht="13.5" customHeight="1" x14ac:dyDescent="0.2">
      <c r="A802" s="279"/>
      <c r="B802" s="288"/>
      <c r="C802" s="306"/>
      <c r="D802" s="288"/>
      <c r="E802" s="303"/>
      <c r="F802" s="288"/>
      <c r="G802" s="226"/>
      <c r="H802" s="198"/>
      <c r="I802" s="244"/>
      <c r="J802" s="228"/>
      <c r="K802" s="181"/>
      <c r="L802" s="181"/>
      <c r="M802" s="228"/>
      <c r="N802" s="191"/>
      <c r="O802" s="191"/>
      <c r="P802" s="194"/>
      <c r="Q802" s="181"/>
      <c r="R802" s="299"/>
      <c r="S802" s="32" t="s">
        <v>911</v>
      </c>
      <c r="T802" s="78"/>
      <c r="U802" s="79"/>
      <c r="V802" s="79"/>
      <c r="W802" s="79"/>
      <c r="X802" s="79"/>
      <c r="Y802" s="79"/>
      <c r="Z802" s="33" t="str">
        <f t="shared" si="63"/>
        <v/>
      </c>
      <c r="AA802" s="82">
        <f t="shared" si="62"/>
        <v>0</v>
      </c>
      <c r="AB802" s="82">
        <f t="shared" si="61"/>
        <v>0</v>
      </c>
      <c r="AC802" s="309"/>
      <c r="AD802" s="239"/>
      <c r="AE802" s="239"/>
      <c r="AF802" s="191"/>
      <c r="AG802" s="191"/>
      <c r="AH802" s="201"/>
      <c r="AI802" s="201"/>
      <c r="AJ802" s="188"/>
      <c r="AK802" s="188"/>
      <c r="AL802" s="188"/>
      <c r="AM802" s="253"/>
      <c r="AN802" s="253"/>
      <c r="AO802" s="253"/>
      <c r="AP802" s="253"/>
      <c r="AQ802" s="263"/>
      <c r="AR802" s="210"/>
    </row>
    <row r="803" spans="1:44" ht="13.5" customHeight="1" x14ac:dyDescent="0.2">
      <c r="A803" s="289" t="str">
        <f>IF(E803&lt;&gt;"",'Información General'!$D$15&amp;"_"&amp;+$A$1+32,"")</f>
        <v/>
      </c>
      <c r="B803" s="274"/>
      <c r="C803" s="271"/>
      <c r="D803" s="274"/>
      <c r="E803" s="280"/>
      <c r="F803" s="274"/>
      <c r="G803" s="283"/>
      <c r="H803" s="242"/>
      <c r="I803" s="300">
        <v>32.1</v>
      </c>
      <c r="J803" s="242"/>
      <c r="K803" s="196"/>
      <c r="L803" s="196"/>
      <c r="M803" s="242"/>
      <c r="N803" s="183"/>
      <c r="O803" s="183"/>
      <c r="P803" s="234" t="str">
        <f>IF(AND(N803&lt;&gt;"",O803&lt;&gt;""),IF(AND(N803&gt;5,O803&gt;5),"I",IF(AND(N803&lt;=5,O803&gt;5),"II",IF(AND(N803&gt;5,O803&lt;=5),"IV",IF(AND(N803&lt;=5,O803&lt;=5),"III")))),"")</f>
        <v/>
      </c>
      <c r="Q803" s="196"/>
      <c r="R803" s="297">
        <f>IF(Q803="SI",1,IF(Q803="NO",3,0))</f>
        <v>0</v>
      </c>
      <c r="S803" s="28" t="s">
        <v>912</v>
      </c>
      <c r="T803" s="73"/>
      <c r="U803" s="74"/>
      <c r="V803" s="74"/>
      <c r="W803" s="74"/>
      <c r="X803" s="74"/>
      <c r="Y803" s="74"/>
      <c r="Z803" s="29" t="str">
        <f t="shared" si="63"/>
        <v/>
      </c>
      <c r="AA803" s="80">
        <f t="shared" si="62"/>
        <v>0</v>
      </c>
      <c r="AB803" s="80">
        <f>IF(Z803="Deficiente",1,0)</f>
        <v>0</v>
      </c>
      <c r="AC803" s="337" t="str">
        <f>IF(SUM(R803:R827)&gt;=1,IF((SUM(R803:R827)/COUNTA(Q803:Q827))=1,IF(SUM(AA803:AA827)&gt;=1,IF(SUM(AA803:AA827)/(SUM(AA803:AA827)+SUM(AB803:AB827))=100%,"SI","NO"),"NO"),"NO"),"")</f>
        <v/>
      </c>
      <c r="AD803" s="237" t="str">
        <f>IF($N803=1,"b","")</f>
        <v/>
      </c>
      <c r="AE803" s="237" t="str">
        <f>IF($O803=1,"b","")</f>
        <v/>
      </c>
      <c r="AF803" s="183"/>
      <c r="AG803" s="183"/>
      <c r="AH803" s="199">
        <f>IF(OR($AD803="b",$AE803="b"),2,0)</f>
        <v>0</v>
      </c>
      <c r="AI803" s="199">
        <f>IF(AND($N803=1,$AF803=1,$O803=1,$AG803=1),1,0)</f>
        <v>0</v>
      </c>
      <c r="AJ803" s="215">
        <f>IF(AF803&lt;&gt;"",IF(AI803=1,1,IF(OR($AF803&gt;$N803,AND($AC803="SI",$AF803=$N803),AND($AC803="NO",$AF803&lt;&gt;$N803)),0,1)),0)</f>
        <v>0</v>
      </c>
      <c r="AK803" s="215">
        <f>IF(AG803&lt;&gt;"",IF(AI803=1,1,IF(OR(AG803&gt;O803,AND(AC803="SI",AG803=O803),AND(AC803="NO",AG803&lt;&gt;O803)),0,1)),0)</f>
        <v>0</v>
      </c>
      <c r="AL803" s="215">
        <f>IF(AC803&lt;&gt;"",(+AI803+AJ803+AK803),0)</f>
        <v>0</v>
      </c>
      <c r="AM803" s="333" t="str">
        <f>IF($AL803&gt;=2,IF(AND($AF803="",$AG803=""),"",IF(AND($AF803&gt;5,$AG803&gt;5),"I","")),"")</f>
        <v/>
      </c>
      <c r="AN803" s="333" t="str">
        <f>IF($AL803&gt;=2,IF(AND($AF803="",$AG803=""),"",IF(AND($AF803&lt;6,$AG803&gt;5),"II","")),"")</f>
        <v/>
      </c>
      <c r="AO803" s="333" t="str">
        <f>IF($AL803&gt;=2,IF(AND($AF803="",$AG803=""),"",IF(AND($AF803&lt;6,$AG803&lt;6),"III","")),"")</f>
        <v/>
      </c>
      <c r="AP803" s="333" t="str">
        <f>IF($AL803&gt;=2,IF(AND($AF803="",$AG803=""),"",IF(AND($AF803&gt;5,$AG803&lt;6),"IV","")),"")</f>
        <v/>
      </c>
      <c r="AQ803" s="264"/>
      <c r="AR803" s="267"/>
    </row>
    <row r="804" spans="1:44" ht="13.5" customHeight="1" x14ac:dyDescent="0.2">
      <c r="A804" s="290"/>
      <c r="B804" s="275"/>
      <c r="C804" s="272"/>
      <c r="D804" s="275"/>
      <c r="E804" s="281"/>
      <c r="F804" s="275"/>
      <c r="G804" s="284"/>
      <c r="H804" s="197"/>
      <c r="I804" s="295"/>
      <c r="J804" s="197"/>
      <c r="K804" s="195"/>
      <c r="L804" s="195"/>
      <c r="M804" s="197"/>
      <c r="N804" s="184"/>
      <c r="O804" s="184"/>
      <c r="P804" s="235"/>
      <c r="Q804" s="195"/>
      <c r="R804" s="257"/>
      <c r="S804" s="30" t="s">
        <v>913</v>
      </c>
      <c r="T804" s="76"/>
      <c r="U804" s="77"/>
      <c r="V804" s="77"/>
      <c r="W804" s="77"/>
      <c r="X804" s="77"/>
      <c r="Y804" s="77"/>
      <c r="Z804" s="31" t="str">
        <f t="shared" si="63"/>
        <v/>
      </c>
      <c r="AA804" s="81">
        <f t="shared" ref="AA804:AA827" si="64">IF(Z804="Suficiente",1,0)</f>
        <v>0</v>
      </c>
      <c r="AB804" s="81">
        <f t="shared" ref="AB804:AB827" si="65">IF(Z804="Deficiente",1,0)</f>
        <v>0</v>
      </c>
      <c r="AC804" s="338"/>
      <c r="AD804" s="238"/>
      <c r="AE804" s="238"/>
      <c r="AF804" s="184"/>
      <c r="AG804" s="184"/>
      <c r="AH804" s="200"/>
      <c r="AI804" s="200"/>
      <c r="AJ804" s="216"/>
      <c r="AK804" s="216"/>
      <c r="AL804" s="216"/>
      <c r="AM804" s="252"/>
      <c r="AN804" s="252"/>
      <c r="AO804" s="252"/>
      <c r="AP804" s="252"/>
      <c r="AQ804" s="265"/>
      <c r="AR804" s="209"/>
    </row>
    <row r="805" spans="1:44" ht="13.5" customHeight="1" x14ac:dyDescent="0.2">
      <c r="A805" s="290"/>
      <c r="B805" s="275"/>
      <c r="C805" s="272"/>
      <c r="D805" s="275"/>
      <c r="E805" s="281"/>
      <c r="F805" s="275"/>
      <c r="G805" s="284"/>
      <c r="H805" s="197"/>
      <c r="I805" s="295"/>
      <c r="J805" s="197"/>
      <c r="K805" s="195"/>
      <c r="L805" s="195"/>
      <c r="M805" s="197"/>
      <c r="N805" s="184"/>
      <c r="O805" s="184"/>
      <c r="P805" s="235"/>
      <c r="Q805" s="195"/>
      <c r="R805" s="257"/>
      <c r="S805" s="30" t="s">
        <v>914</v>
      </c>
      <c r="T805" s="76"/>
      <c r="U805" s="77"/>
      <c r="V805" s="77"/>
      <c r="W805" s="77"/>
      <c r="X805" s="77"/>
      <c r="Y805" s="77"/>
      <c r="Z805" s="31" t="str">
        <f t="shared" si="63"/>
        <v/>
      </c>
      <c r="AA805" s="81">
        <f t="shared" si="64"/>
        <v>0</v>
      </c>
      <c r="AB805" s="81">
        <f t="shared" si="65"/>
        <v>0</v>
      </c>
      <c r="AC805" s="338"/>
      <c r="AD805" s="238"/>
      <c r="AE805" s="238"/>
      <c r="AF805" s="184"/>
      <c r="AG805" s="184"/>
      <c r="AH805" s="200"/>
      <c r="AI805" s="200"/>
      <c r="AJ805" s="216"/>
      <c r="AK805" s="216"/>
      <c r="AL805" s="216"/>
      <c r="AM805" s="252"/>
      <c r="AN805" s="252"/>
      <c r="AO805" s="252"/>
      <c r="AP805" s="252"/>
      <c r="AQ805" s="265"/>
      <c r="AR805" s="209"/>
    </row>
    <row r="806" spans="1:44" ht="13.5" customHeight="1" x14ac:dyDescent="0.2">
      <c r="A806" s="290"/>
      <c r="B806" s="275"/>
      <c r="C806" s="272"/>
      <c r="D806" s="275"/>
      <c r="E806" s="281"/>
      <c r="F806" s="275"/>
      <c r="G806" s="284"/>
      <c r="H806" s="197"/>
      <c r="I806" s="295"/>
      <c r="J806" s="197"/>
      <c r="K806" s="195"/>
      <c r="L806" s="195"/>
      <c r="M806" s="197"/>
      <c r="N806" s="184"/>
      <c r="O806" s="184"/>
      <c r="P806" s="235"/>
      <c r="Q806" s="195"/>
      <c r="R806" s="257"/>
      <c r="S806" s="30" t="s">
        <v>915</v>
      </c>
      <c r="T806" s="76"/>
      <c r="U806" s="77"/>
      <c r="V806" s="77"/>
      <c r="W806" s="77"/>
      <c r="X806" s="77"/>
      <c r="Y806" s="77"/>
      <c r="Z806" s="31" t="str">
        <f t="shared" si="63"/>
        <v/>
      </c>
      <c r="AA806" s="81">
        <f t="shared" si="64"/>
        <v>0</v>
      </c>
      <c r="AB806" s="81">
        <f t="shared" si="65"/>
        <v>0</v>
      </c>
      <c r="AC806" s="338"/>
      <c r="AD806" s="238"/>
      <c r="AE806" s="238"/>
      <c r="AF806" s="184"/>
      <c r="AG806" s="184"/>
      <c r="AH806" s="200"/>
      <c r="AI806" s="200"/>
      <c r="AJ806" s="216"/>
      <c r="AK806" s="216"/>
      <c r="AL806" s="216"/>
      <c r="AM806" s="252"/>
      <c r="AN806" s="252"/>
      <c r="AO806" s="252"/>
      <c r="AP806" s="252"/>
      <c r="AQ806" s="265"/>
      <c r="AR806" s="209"/>
    </row>
    <row r="807" spans="1:44" ht="13.5" customHeight="1" x14ac:dyDescent="0.2">
      <c r="A807" s="290"/>
      <c r="B807" s="275"/>
      <c r="C807" s="272"/>
      <c r="D807" s="275"/>
      <c r="E807" s="281"/>
      <c r="F807" s="275"/>
      <c r="G807" s="284"/>
      <c r="H807" s="197"/>
      <c r="I807" s="295"/>
      <c r="J807" s="197"/>
      <c r="K807" s="195"/>
      <c r="L807" s="195"/>
      <c r="M807" s="197"/>
      <c r="N807" s="184"/>
      <c r="O807" s="184"/>
      <c r="P807" s="235"/>
      <c r="Q807" s="195"/>
      <c r="R807" s="257"/>
      <c r="S807" s="30" t="s">
        <v>916</v>
      </c>
      <c r="T807" s="76"/>
      <c r="U807" s="77"/>
      <c r="V807" s="77"/>
      <c r="W807" s="77"/>
      <c r="X807" s="77"/>
      <c r="Y807" s="77"/>
      <c r="Z807" s="31" t="str">
        <f t="shared" si="63"/>
        <v/>
      </c>
      <c r="AA807" s="81">
        <f t="shared" si="64"/>
        <v>0</v>
      </c>
      <c r="AB807" s="81">
        <f t="shared" si="65"/>
        <v>0</v>
      </c>
      <c r="AC807" s="338"/>
      <c r="AD807" s="238"/>
      <c r="AE807" s="238"/>
      <c r="AF807" s="184"/>
      <c r="AG807" s="184"/>
      <c r="AH807" s="200"/>
      <c r="AI807" s="200"/>
      <c r="AJ807" s="216"/>
      <c r="AK807" s="216"/>
      <c r="AL807" s="216"/>
      <c r="AM807" s="252"/>
      <c r="AN807" s="252"/>
      <c r="AO807" s="252"/>
      <c r="AP807" s="252"/>
      <c r="AQ807" s="265"/>
      <c r="AR807" s="209"/>
    </row>
    <row r="808" spans="1:44" ht="13.5" customHeight="1" x14ac:dyDescent="0.2">
      <c r="A808" s="290"/>
      <c r="B808" s="275"/>
      <c r="C808" s="272"/>
      <c r="D808" s="275"/>
      <c r="E808" s="281"/>
      <c r="F808" s="275"/>
      <c r="G808" s="284"/>
      <c r="H808" s="197"/>
      <c r="I808" s="295">
        <v>32.200000000000003</v>
      </c>
      <c r="J808" s="197"/>
      <c r="K808" s="195"/>
      <c r="L808" s="195"/>
      <c r="M808" s="197"/>
      <c r="N808" s="184"/>
      <c r="O808" s="184"/>
      <c r="P808" s="235"/>
      <c r="Q808" s="195"/>
      <c r="R808" s="298">
        <f>IF(Q808="SI",1,IF(Q808="NO",3,0))</f>
        <v>0</v>
      </c>
      <c r="S808" s="30" t="s">
        <v>917</v>
      </c>
      <c r="T808" s="76"/>
      <c r="U808" s="77"/>
      <c r="V808" s="77"/>
      <c r="W808" s="77"/>
      <c r="X808" s="77"/>
      <c r="Y808" s="77"/>
      <c r="Z808" s="31" t="str">
        <f t="shared" si="63"/>
        <v/>
      </c>
      <c r="AA808" s="81">
        <f t="shared" si="64"/>
        <v>0</v>
      </c>
      <c r="AB808" s="81">
        <f t="shared" si="65"/>
        <v>0</v>
      </c>
      <c r="AC808" s="338"/>
      <c r="AD808" s="238"/>
      <c r="AE808" s="238"/>
      <c r="AF808" s="184"/>
      <c r="AG808" s="184"/>
      <c r="AH808" s="200"/>
      <c r="AI808" s="200"/>
      <c r="AJ808" s="216"/>
      <c r="AK808" s="216"/>
      <c r="AL808" s="216"/>
      <c r="AM808" s="252"/>
      <c r="AN808" s="252"/>
      <c r="AO808" s="252"/>
      <c r="AP808" s="252"/>
      <c r="AQ808" s="265"/>
      <c r="AR808" s="208"/>
    </row>
    <row r="809" spans="1:44" ht="13.5" customHeight="1" x14ac:dyDescent="0.2">
      <c r="A809" s="290"/>
      <c r="B809" s="275"/>
      <c r="C809" s="272"/>
      <c r="D809" s="275"/>
      <c r="E809" s="281"/>
      <c r="F809" s="275"/>
      <c r="G809" s="284"/>
      <c r="H809" s="197"/>
      <c r="I809" s="295"/>
      <c r="J809" s="197"/>
      <c r="K809" s="195"/>
      <c r="L809" s="195"/>
      <c r="M809" s="197"/>
      <c r="N809" s="184"/>
      <c r="O809" s="184"/>
      <c r="P809" s="235"/>
      <c r="Q809" s="195"/>
      <c r="R809" s="257"/>
      <c r="S809" s="30" t="s">
        <v>918</v>
      </c>
      <c r="T809" s="76"/>
      <c r="U809" s="77"/>
      <c r="V809" s="77"/>
      <c r="W809" s="77"/>
      <c r="X809" s="77"/>
      <c r="Y809" s="77"/>
      <c r="Z809" s="31" t="str">
        <f t="shared" si="63"/>
        <v/>
      </c>
      <c r="AA809" s="81">
        <f t="shared" si="64"/>
        <v>0</v>
      </c>
      <c r="AB809" s="81">
        <f t="shared" si="65"/>
        <v>0</v>
      </c>
      <c r="AC809" s="338"/>
      <c r="AD809" s="238"/>
      <c r="AE809" s="238"/>
      <c r="AF809" s="184"/>
      <c r="AG809" s="184"/>
      <c r="AH809" s="200"/>
      <c r="AI809" s="200"/>
      <c r="AJ809" s="216"/>
      <c r="AK809" s="216"/>
      <c r="AL809" s="216"/>
      <c r="AM809" s="252"/>
      <c r="AN809" s="252"/>
      <c r="AO809" s="252"/>
      <c r="AP809" s="252"/>
      <c r="AQ809" s="265"/>
      <c r="AR809" s="209"/>
    </row>
    <row r="810" spans="1:44" ht="13.5" customHeight="1" x14ac:dyDescent="0.2">
      <c r="A810" s="290"/>
      <c r="B810" s="275"/>
      <c r="C810" s="272"/>
      <c r="D810" s="275"/>
      <c r="E810" s="281"/>
      <c r="F810" s="275"/>
      <c r="G810" s="284"/>
      <c r="H810" s="197"/>
      <c r="I810" s="295"/>
      <c r="J810" s="197"/>
      <c r="K810" s="195"/>
      <c r="L810" s="195"/>
      <c r="M810" s="197"/>
      <c r="N810" s="184"/>
      <c r="O810" s="184"/>
      <c r="P810" s="235"/>
      <c r="Q810" s="195"/>
      <c r="R810" s="257"/>
      <c r="S810" s="30" t="s">
        <v>919</v>
      </c>
      <c r="T810" s="76"/>
      <c r="U810" s="77"/>
      <c r="V810" s="77"/>
      <c r="W810" s="77"/>
      <c r="X810" s="77"/>
      <c r="Y810" s="77"/>
      <c r="Z810" s="31" t="str">
        <f t="shared" si="63"/>
        <v/>
      </c>
      <c r="AA810" s="81">
        <f t="shared" si="64"/>
        <v>0</v>
      </c>
      <c r="AB810" s="81">
        <f t="shared" si="65"/>
        <v>0</v>
      </c>
      <c r="AC810" s="338"/>
      <c r="AD810" s="238"/>
      <c r="AE810" s="238"/>
      <c r="AF810" s="184"/>
      <c r="AG810" s="184"/>
      <c r="AH810" s="200"/>
      <c r="AI810" s="200"/>
      <c r="AJ810" s="216"/>
      <c r="AK810" s="216"/>
      <c r="AL810" s="216"/>
      <c r="AM810" s="252"/>
      <c r="AN810" s="252"/>
      <c r="AO810" s="252"/>
      <c r="AP810" s="252"/>
      <c r="AQ810" s="265"/>
      <c r="AR810" s="209"/>
    </row>
    <row r="811" spans="1:44" ht="13.5" customHeight="1" x14ac:dyDescent="0.2">
      <c r="A811" s="290"/>
      <c r="B811" s="275"/>
      <c r="C811" s="272"/>
      <c r="D811" s="275"/>
      <c r="E811" s="281"/>
      <c r="F811" s="275"/>
      <c r="G811" s="284"/>
      <c r="H811" s="197"/>
      <c r="I811" s="295"/>
      <c r="J811" s="197"/>
      <c r="K811" s="195"/>
      <c r="L811" s="195"/>
      <c r="M811" s="197"/>
      <c r="N811" s="184"/>
      <c r="O811" s="184"/>
      <c r="P811" s="235"/>
      <c r="Q811" s="195"/>
      <c r="R811" s="257"/>
      <c r="S811" s="30" t="s">
        <v>920</v>
      </c>
      <c r="T811" s="76"/>
      <c r="U811" s="77"/>
      <c r="V811" s="77"/>
      <c r="W811" s="77"/>
      <c r="X811" s="77"/>
      <c r="Y811" s="77"/>
      <c r="Z811" s="31" t="str">
        <f t="shared" si="63"/>
        <v/>
      </c>
      <c r="AA811" s="81">
        <f t="shared" si="64"/>
        <v>0</v>
      </c>
      <c r="AB811" s="81">
        <f t="shared" si="65"/>
        <v>0</v>
      </c>
      <c r="AC811" s="338"/>
      <c r="AD811" s="238"/>
      <c r="AE811" s="238"/>
      <c r="AF811" s="184"/>
      <c r="AG811" s="184"/>
      <c r="AH811" s="200"/>
      <c r="AI811" s="200"/>
      <c r="AJ811" s="216"/>
      <c r="AK811" s="216"/>
      <c r="AL811" s="216"/>
      <c r="AM811" s="252"/>
      <c r="AN811" s="252"/>
      <c r="AO811" s="252"/>
      <c r="AP811" s="252"/>
      <c r="AQ811" s="265"/>
      <c r="AR811" s="209"/>
    </row>
    <row r="812" spans="1:44" ht="13.5" customHeight="1" x14ac:dyDescent="0.2">
      <c r="A812" s="290"/>
      <c r="B812" s="275"/>
      <c r="C812" s="272"/>
      <c r="D812" s="275"/>
      <c r="E812" s="281"/>
      <c r="F812" s="275"/>
      <c r="G812" s="284"/>
      <c r="H812" s="197"/>
      <c r="I812" s="295"/>
      <c r="J812" s="197"/>
      <c r="K812" s="195"/>
      <c r="L812" s="195"/>
      <c r="M812" s="197"/>
      <c r="N812" s="184"/>
      <c r="O812" s="184"/>
      <c r="P812" s="235"/>
      <c r="Q812" s="195"/>
      <c r="R812" s="257"/>
      <c r="S812" s="30" t="s">
        <v>921</v>
      </c>
      <c r="T812" s="76"/>
      <c r="U812" s="77"/>
      <c r="V812" s="77"/>
      <c r="W812" s="77"/>
      <c r="X812" s="77"/>
      <c r="Y812" s="77"/>
      <c r="Z812" s="31" t="str">
        <f t="shared" si="63"/>
        <v/>
      </c>
      <c r="AA812" s="81">
        <f t="shared" si="64"/>
        <v>0</v>
      </c>
      <c r="AB812" s="81">
        <f t="shared" si="65"/>
        <v>0</v>
      </c>
      <c r="AC812" s="338"/>
      <c r="AD812" s="238"/>
      <c r="AE812" s="238"/>
      <c r="AF812" s="184"/>
      <c r="AG812" s="184"/>
      <c r="AH812" s="200"/>
      <c r="AI812" s="200"/>
      <c r="AJ812" s="216"/>
      <c r="AK812" s="216"/>
      <c r="AL812" s="216"/>
      <c r="AM812" s="252"/>
      <c r="AN812" s="252"/>
      <c r="AO812" s="252"/>
      <c r="AP812" s="252"/>
      <c r="AQ812" s="265"/>
      <c r="AR812" s="209"/>
    </row>
    <row r="813" spans="1:44" ht="13.5" customHeight="1" x14ac:dyDescent="0.2">
      <c r="A813" s="290"/>
      <c r="B813" s="275"/>
      <c r="C813" s="272"/>
      <c r="D813" s="275"/>
      <c r="E813" s="281"/>
      <c r="F813" s="275"/>
      <c r="G813" s="284"/>
      <c r="H813" s="197"/>
      <c r="I813" s="295">
        <v>32.299999999999997</v>
      </c>
      <c r="J813" s="197"/>
      <c r="K813" s="195"/>
      <c r="L813" s="195"/>
      <c r="M813" s="197"/>
      <c r="N813" s="184"/>
      <c r="O813" s="184"/>
      <c r="P813" s="235"/>
      <c r="Q813" s="195"/>
      <c r="R813" s="298">
        <f>IF(Q813="SI",1,IF(Q813="NO",3,0))</f>
        <v>0</v>
      </c>
      <c r="S813" s="30" t="s">
        <v>922</v>
      </c>
      <c r="T813" s="76"/>
      <c r="U813" s="77"/>
      <c r="V813" s="77"/>
      <c r="W813" s="77"/>
      <c r="X813" s="77"/>
      <c r="Y813" s="77"/>
      <c r="Z813" s="31" t="str">
        <f t="shared" si="63"/>
        <v/>
      </c>
      <c r="AA813" s="81">
        <f t="shared" si="64"/>
        <v>0</v>
      </c>
      <c r="AB813" s="81">
        <f t="shared" si="65"/>
        <v>0</v>
      </c>
      <c r="AC813" s="338"/>
      <c r="AD813" s="238"/>
      <c r="AE813" s="238"/>
      <c r="AF813" s="184"/>
      <c r="AG813" s="184"/>
      <c r="AH813" s="200"/>
      <c r="AI813" s="200"/>
      <c r="AJ813" s="216"/>
      <c r="AK813" s="216"/>
      <c r="AL813" s="216"/>
      <c r="AM813" s="252"/>
      <c r="AN813" s="252"/>
      <c r="AO813" s="252"/>
      <c r="AP813" s="252"/>
      <c r="AQ813" s="265"/>
      <c r="AR813" s="208"/>
    </row>
    <row r="814" spans="1:44" ht="13.5" customHeight="1" x14ac:dyDescent="0.2">
      <c r="A814" s="290"/>
      <c r="B814" s="275"/>
      <c r="C814" s="272"/>
      <c r="D814" s="275"/>
      <c r="E814" s="281"/>
      <c r="F814" s="275"/>
      <c r="G814" s="284"/>
      <c r="H814" s="197"/>
      <c r="I814" s="295"/>
      <c r="J814" s="197"/>
      <c r="K814" s="195"/>
      <c r="L814" s="195"/>
      <c r="M814" s="197"/>
      <c r="N814" s="184"/>
      <c r="O814" s="184"/>
      <c r="P814" s="235"/>
      <c r="Q814" s="195"/>
      <c r="R814" s="257"/>
      <c r="S814" s="30" t="s">
        <v>923</v>
      </c>
      <c r="T814" s="76"/>
      <c r="U814" s="77"/>
      <c r="V814" s="77"/>
      <c r="W814" s="77"/>
      <c r="X814" s="77"/>
      <c r="Y814" s="77"/>
      <c r="Z814" s="31" t="str">
        <f t="shared" si="63"/>
        <v/>
      </c>
      <c r="AA814" s="81">
        <f t="shared" si="64"/>
        <v>0</v>
      </c>
      <c r="AB814" s="81">
        <f t="shared" si="65"/>
        <v>0</v>
      </c>
      <c r="AC814" s="338"/>
      <c r="AD814" s="238"/>
      <c r="AE814" s="238"/>
      <c r="AF814" s="184"/>
      <c r="AG814" s="184"/>
      <c r="AH814" s="200"/>
      <c r="AI814" s="200"/>
      <c r="AJ814" s="216"/>
      <c r="AK814" s="216"/>
      <c r="AL814" s="216"/>
      <c r="AM814" s="252"/>
      <c r="AN814" s="252"/>
      <c r="AO814" s="252"/>
      <c r="AP814" s="252"/>
      <c r="AQ814" s="265"/>
      <c r="AR814" s="209"/>
    </row>
    <row r="815" spans="1:44" ht="13.5" customHeight="1" x14ac:dyDescent="0.2">
      <c r="A815" s="290"/>
      <c r="B815" s="275"/>
      <c r="C815" s="272"/>
      <c r="D815" s="275"/>
      <c r="E815" s="281"/>
      <c r="F815" s="275"/>
      <c r="G815" s="284"/>
      <c r="H815" s="197"/>
      <c r="I815" s="295"/>
      <c r="J815" s="197"/>
      <c r="K815" s="195"/>
      <c r="L815" s="195"/>
      <c r="M815" s="197"/>
      <c r="N815" s="184"/>
      <c r="O815" s="184"/>
      <c r="P815" s="235"/>
      <c r="Q815" s="195"/>
      <c r="R815" s="257"/>
      <c r="S815" s="30" t="s">
        <v>924</v>
      </c>
      <c r="T815" s="76"/>
      <c r="U815" s="77"/>
      <c r="V815" s="77"/>
      <c r="W815" s="77"/>
      <c r="X815" s="77"/>
      <c r="Y815" s="77"/>
      <c r="Z815" s="31" t="str">
        <f t="shared" si="63"/>
        <v/>
      </c>
      <c r="AA815" s="81">
        <f t="shared" si="64"/>
        <v>0</v>
      </c>
      <c r="AB815" s="81">
        <f t="shared" si="65"/>
        <v>0</v>
      </c>
      <c r="AC815" s="338"/>
      <c r="AD815" s="238"/>
      <c r="AE815" s="238"/>
      <c r="AF815" s="184"/>
      <c r="AG815" s="184"/>
      <c r="AH815" s="200"/>
      <c r="AI815" s="200"/>
      <c r="AJ815" s="216"/>
      <c r="AK815" s="216"/>
      <c r="AL815" s="216"/>
      <c r="AM815" s="252"/>
      <c r="AN815" s="252"/>
      <c r="AO815" s="252"/>
      <c r="AP815" s="252"/>
      <c r="AQ815" s="265"/>
      <c r="AR815" s="209"/>
    </row>
    <row r="816" spans="1:44" ht="13.5" customHeight="1" x14ac:dyDescent="0.2">
      <c r="A816" s="290"/>
      <c r="B816" s="275"/>
      <c r="C816" s="272"/>
      <c r="D816" s="275"/>
      <c r="E816" s="281"/>
      <c r="F816" s="275"/>
      <c r="G816" s="284"/>
      <c r="H816" s="197"/>
      <c r="I816" s="295"/>
      <c r="J816" s="197"/>
      <c r="K816" s="195"/>
      <c r="L816" s="195"/>
      <c r="M816" s="197"/>
      <c r="N816" s="184"/>
      <c r="O816" s="184"/>
      <c r="P816" s="235"/>
      <c r="Q816" s="195"/>
      <c r="R816" s="257"/>
      <c r="S816" s="30" t="s">
        <v>925</v>
      </c>
      <c r="T816" s="76"/>
      <c r="U816" s="77"/>
      <c r="V816" s="77"/>
      <c r="W816" s="77"/>
      <c r="X816" s="77"/>
      <c r="Y816" s="77"/>
      <c r="Z816" s="31" t="str">
        <f t="shared" si="63"/>
        <v/>
      </c>
      <c r="AA816" s="81">
        <f t="shared" si="64"/>
        <v>0</v>
      </c>
      <c r="AB816" s="81">
        <f t="shared" si="65"/>
        <v>0</v>
      </c>
      <c r="AC816" s="338"/>
      <c r="AD816" s="238"/>
      <c r="AE816" s="238"/>
      <c r="AF816" s="184"/>
      <c r="AG816" s="184"/>
      <c r="AH816" s="200"/>
      <c r="AI816" s="200"/>
      <c r="AJ816" s="216"/>
      <c r="AK816" s="216"/>
      <c r="AL816" s="216"/>
      <c r="AM816" s="252"/>
      <c r="AN816" s="252"/>
      <c r="AO816" s="252"/>
      <c r="AP816" s="252"/>
      <c r="AQ816" s="265"/>
      <c r="AR816" s="209"/>
    </row>
    <row r="817" spans="1:44" ht="13.5" customHeight="1" x14ac:dyDescent="0.2">
      <c r="A817" s="290"/>
      <c r="B817" s="275"/>
      <c r="C817" s="272"/>
      <c r="D817" s="275"/>
      <c r="E817" s="281"/>
      <c r="F817" s="275"/>
      <c r="G817" s="284"/>
      <c r="H817" s="197"/>
      <c r="I817" s="295"/>
      <c r="J817" s="197"/>
      <c r="K817" s="195"/>
      <c r="L817" s="195"/>
      <c r="M817" s="197"/>
      <c r="N817" s="184"/>
      <c r="O817" s="184"/>
      <c r="P817" s="235"/>
      <c r="Q817" s="195"/>
      <c r="R817" s="257"/>
      <c r="S817" s="30" t="s">
        <v>926</v>
      </c>
      <c r="T817" s="76"/>
      <c r="U817" s="77"/>
      <c r="V817" s="77"/>
      <c r="W817" s="77"/>
      <c r="X817" s="77"/>
      <c r="Y817" s="77"/>
      <c r="Z817" s="31" t="str">
        <f t="shared" si="63"/>
        <v/>
      </c>
      <c r="AA817" s="81">
        <f t="shared" si="64"/>
        <v>0</v>
      </c>
      <c r="AB817" s="81">
        <f t="shared" si="65"/>
        <v>0</v>
      </c>
      <c r="AC817" s="338"/>
      <c r="AD817" s="238"/>
      <c r="AE817" s="238"/>
      <c r="AF817" s="184"/>
      <c r="AG817" s="184"/>
      <c r="AH817" s="200"/>
      <c r="AI817" s="200"/>
      <c r="AJ817" s="216"/>
      <c r="AK817" s="216"/>
      <c r="AL817" s="216"/>
      <c r="AM817" s="252"/>
      <c r="AN817" s="252"/>
      <c r="AO817" s="252"/>
      <c r="AP817" s="252"/>
      <c r="AQ817" s="265"/>
      <c r="AR817" s="209"/>
    </row>
    <row r="818" spans="1:44" ht="13.5" customHeight="1" x14ac:dyDescent="0.2">
      <c r="A818" s="290"/>
      <c r="B818" s="275"/>
      <c r="C818" s="272"/>
      <c r="D818" s="275"/>
      <c r="E818" s="281"/>
      <c r="F818" s="275"/>
      <c r="G818" s="284"/>
      <c r="H818" s="197"/>
      <c r="I818" s="295">
        <v>32.4</v>
      </c>
      <c r="J818" s="197"/>
      <c r="K818" s="195"/>
      <c r="L818" s="195"/>
      <c r="M818" s="197"/>
      <c r="N818" s="184"/>
      <c r="O818" s="184"/>
      <c r="P818" s="235"/>
      <c r="Q818" s="195"/>
      <c r="R818" s="298">
        <f>IF(Q818="SI",1,IF(Q818="NO",3,0))</f>
        <v>0</v>
      </c>
      <c r="S818" s="30" t="s">
        <v>927</v>
      </c>
      <c r="T818" s="76"/>
      <c r="U818" s="77"/>
      <c r="V818" s="77"/>
      <c r="W818" s="77"/>
      <c r="X818" s="77"/>
      <c r="Y818" s="77"/>
      <c r="Z818" s="31" t="str">
        <f t="shared" si="63"/>
        <v/>
      </c>
      <c r="AA818" s="81">
        <f t="shared" si="64"/>
        <v>0</v>
      </c>
      <c r="AB818" s="81">
        <f t="shared" si="65"/>
        <v>0</v>
      </c>
      <c r="AC818" s="338"/>
      <c r="AD818" s="238"/>
      <c r="AE818" s="238"/>
      <c r="AF818" s="184"/>
      <c r="AG818" s="184"/>
      <c r="AH818" s="200"/>
      <c r="AI818" s="200"/>
      <c r="AJ818" s="216"/>
      <c r="AK818" s="216"/>
      <c r="AL818" s="216"/>
      <c r="AM818" s="252"/>
      <c r="AN818" s="252"/>
      <c r="AO818" s="252"/>
      <c r="AP818" s="252"/>
      <c r="AQ818" s="265"/>
      <c r="AR818" s="208"/>
    </row>
    <row r="819" spans="1:44" ht="13.5" customHeight="1" x14ac:dyDescent="0.2">
      <c r="A819" s="290"/>
      <c r="B819" s="275"/>
      <c r="C819" s="272"/>
      <c r="D819" s="275"/>
      <c r="E819" s="281"/>
      <c r="F819" s="275"/>
      <c r="G819" s="284"/>
      <c r="H819" s="197"/>
      <c r="I819" s="295"/>
      <c r="J819" s="197"/>
      <c r="K819" s="195"/>
      <c r="L819" s="195"/>
      <c r="M819" s="197"/>
      <c r="N819" s="184"/>
      <c r="O819" s="184"/>
      <c r="P819" s="235"/>
      <c r="Q819" s="195"/>
      <c r="R819" s="257"/>
      <c r="S819" s="30" t="s">
        <v>928</v>
      </c>
      <c r="T819" s="76"/>
      <c r="U819" s="77"/>
      <c r="V819" s="77"/>
      <c r="W819" s="77"/>
      <c r="X819" s="77"/>
      <c r="Y819" s="77"/>
      <c r="Z819" s="31" t="str">
        <f t="shared" si="63"/>
        <v/>
      </c>
      <c r="AA819" s="81">
        <f t="shared" si="64"/>
        <v>0</v>
      </c>
      <c r="AB819" s="81">
        <f t="shared" si="65"/>
        <v>0</v>
      </c>
      <c r="AC819" s="338"/>
      <c r="AD819" s="238"/>
      <c r="AE819" s="238"/>
      <c r="AF819" s="184"/>
      <c r="AG819" s="184"/>
      <c r="AH819" s="200"/>
      <c r="AI819" s="200"/>
      <c r="AJ819" s="216"/>
      <c r="AK819" s="216"/>
      <c r="AL819" s="216"/>
      <c r="AM819" s="252"/>
      <c r="AN819" s="252"/>
      <c r="AO819" s="252"/>
      <c r="AP819" s="252"/>
      <c r="AQ819" s="265"/>
      <c r="AR819" s="209"/>
    </row>
    <row r="820" spans="1:44" ht="13.5" customHeight="1" x14ac:dyDescent="0.2">
      <c r="A820" s="290"/>
      <c r="B820" s="275"/>
      <c r="C820" s="272"/>
      <c r="D820" s="275"/>
      <c r="E820" s="281"/>
      <c r="F820" s="275"/>
      <c r="G820" s="284"/>
      <c r="H820" s="197"/>
      <c r="I820" s="295"/>
      <c r="J820" s="197"/>
      <c r="K820" s="195"/>
      <c r="L820" s="195"/>
      <c r="M820" s="197"/>
      <c r="N820" s="184"/>
      <c r="O820" s="184"/>
      <c r="P820" s="235"/>
      <c r="Q820" s="195"/>
      <c r="R820" s="257"/>
      <c r="S820" s="30" t="s">
        <v>929</v>
      </c>
      <c r="T820" s="76"/>
      <c r="U820" s="77"/>
      <c r="V820" s="77"/>
      <c r="W820" s="77"/>
      <c r="X820" s="77"/>
      <c r="Y820" s="77"/>
      <c r="Z820" s="31" t="str">
        <f t="shared" si="63"/>
        <v/>
      </c>
      <c r="AA820" s="81">
        <f t="shared" si="64"/>
        <v>0</v>
      </c>
      <c r="AB820" s="81">
        <f t="shared" si="65"/>
        <v>0</v>
      </c>
      <c r="AC820" s="338"/>
      <c r="AD820" s="238"/>
      <c r="AE820" s="238"/>
      <c r="AF820" s="184"/>
      <c r="AG820" s="184"/>
      <c r="AH820" s="200"/>
      <c r="AI820" s="200"/>
      <c r="AJ820" s="216"/>
      <c r="AK820" s="216"/>
      <c r="AL820" s="216"/>
      <c r="AM820" s="252"/>
      <c r="AN820" s="252"/>
      <c r="AO820" s="252"/>
      <c r="AP820" s="252"/>
      <c r="AQ820" s="265"/>
      <c r="AR820" s="209"/>
    </row>
    <row r="821" spans="1:44" ht="13.5" customHeight="1" x14ac:dyDescent="0.2">
      <c r="A821" s="290"/>
      <c r="B821" s="275"/>
      <c r="C821" s="272"/>
      <c r="D821" s="275"/>
      <c r="E821" s="281"/>
      <c r="F821" s="275"/>
      <c r="G821" s="284"/>
      <c r="H821" s="197"/>
      <c r="I821" s="295"/>
      <c r="J821" s="197"/>
      <c r="K821" s="195"/>
      <c r="L821" s="195"/>
      <c r="M821" s="197"/>
      <c r="N821" s="184"/>
      <c r="O821" s="184"/>
      <c r="P821" s="235"/>
      <c r="Q821" s="195"/>
      <c r="R821" s="257"/>
      <c r="S821" s="30" t="s">
        <v>930</v>
      </c>
      <c r="T821" s="76"/>
      <c r="U821" s="77"/>
      <c r="V821" s="77"/>
      <c r="W821" s="77"/>
      <c r="X821" s="77"/>
      <c r="Y821" s="77"/>
      <c r="Z821" s="31" t="str">
        <f t="shared" si="63"/>
        <v/>
      </c>
      <c r="AA821" s="81">
        <f t="shared" si="64"/>
        <v>0</v>
      </c>
      <c r="AB821" s="81">
        <f t="shared" si="65"/>
        <v>0</v>
      </c>
      <c r="AC821" s="338"/>
      <c r="AD821" s="238"/>
      <c r="AE821" s="238"/>
      <c r="AF821" s="184"/>
      <c r="AG821" s="184"/>
      <c r="AH821" s="200"/>
      <c r="AI821" s="200"/>
      <c r="AJ821" s="216"/>
      <c r="AK821" s="216"/>
      <c r="AL821" s="216"/>
      <c r="AM821" s="252"/>
      <c r="AN821" s="252"/>
      <c r="AO821" s="252"/>
      <c r="AP821" s="252"/>
      <c r="AQ821" s="265"/>
      <c r="AR821" s="209"/>
    </row>
    <row r="822" spans="1:44" ht="13.5" customHeight="1" x14ac:dyDescent="0.2">
      <c r="A822" s="290"/>
      <c r="B822" s="275"/>
      <c r="C822" s="272"/>
      <c r="D822" s="275"/>
      <c r="E822" s="281"/>
      <c r="F822" s="275"/>
      <c r="G822" s="284"/>
      <c r="H822" s="197"/>
      <c r="I822" s="295"/>
      <c r="J822" s="197"/>
      <c r="K822" s="195"/>
      <c r="L822" s="195"/>
      <c r="M822" s="197"/>
      <c r="N822" s="184"/>
      <c r="O822" s="184"/>
      <c r="P822" s="235"/>
      <c r="Q822" s="195"/>
      <c r="R822" s="257"/>
      <c r="S822" s="30" t="s">
        <v>931</v>
      </c>
      <c r="T822" s="76"/>
      <c r="U822" s="77"/>
      <c r="V822" s="77"/>
      <c r="W822" s="77"/>
      <c r="X822" s="77"/>
      <c r="Y822" s="77"/>
      <c r="Z822" s="31" t="str">
        <f t="shared" si="63"/>
        <v/>
      </c>
      <c r="AA822" s="81">
        <f t="shared" si="64"/>
        <v>0</v>
      </c>
      <c r="AB822" s="81">
        <f t="shared" si="65"/>
        <v>0</v>
      </c>
      <c r="AC822" s="338"/>
      <c r="AD822" s="238"/>
      <c r="AE822" s="238"/>
      <c r="AF822" s="184"/>
      <c r="AG822" s="184"/>
      <c r="AH822" s="200"/>
      <c r="AI822" s="200"/>
      <c r="AJ822" s="216"/>
      <c r="AK822" s="216"/>
      <c r="AL822" s="216"/>
      <c r="AM822" s="252"/>
      <c r="AN822" s="252"/>
      <c r="AO822" s="252"/>
      <c r="AP822" s="252"/>
      <c r="AQ822" s="265"/>
      <c r="AR822" s="209"/>
    </row>
    <row r="823" spans="1:44" ht="13.5" customHeight="1" x14ac:dyDescent="0.2">
      <c r="A823" s="290"/>
      <c r="B823" s="275"/>
      <c r="C823" s="272"/>
      <c r="D823" s="275"/>
      <c r="E823" s="281"/>
      <c r="F823" s="275"/>
      <c r="G823" s="284"/>
      <c r="H823" s="197"/>
      <c r="I823" s="295">
        <v>32.5</v>
      </c>
      <c r="J823" s="197"/>
      <c r="K823" s="195"/>
      <c r="L823" s="195"/>
      <c r="M823" s="197"/>
      <c r="N823" s="184"/>
      <c r="O823" s="184"/>
      <c r="P823" s="235"/>
      <c r="Q823" s="195"/>
      <c r="R823" s="298">
        <f>IF(Q823="SI",1,IF(Q823="NO",3,0))</f>
        <v>0</v>
      </c>
      <c r="S823" s="30" t="s">
        <v>932</v>
      </c>
      <c r="T823" s="76"/>
      <c r="U823" s="77"/>
      <c r="V823" s="77"/>
      <c r="W823" s="77"/>
      <c r="X823" s="77"/>
      <c r="Y823" s="77"/>
      <c r="Z823" s="31" t="str">
        <f t="shared" si="63"/>
        <v/>
      </c>
      <c r="AA823" s="81">
        <f t="shared" si="64"/>
        <v>0</v>
      </c>
      <c r="AB823" s="81">
        <f t="shared" si="65"/>
        <v>0</v>
      </c>
      <c r="AC823" s="338"/>
      <c r="AD823" s="238"/>
      <c r="AE823" s="238"/>
      <c r="AF823" s="184"/>
      <c r="AG823" s="184"/>
      <c r="AH823" s="200"/>
      <c r="AI823" s="200"/>
      <c r="AJ823" s="216"/>
      <c r="AK823" s="216"/>
      <c r="AL823" s="216"/>
      <c r="AM823" s="252"/>
      <c r="AN823" s="252"/>
      <c r="AO823" s="252"/>
      <c r="AP823" s="252"/>
      <c r="AQ823" s="265"/>
      <c r="AR823" s="208"/>
    </row>
    <row r="824" spans="1:44" ht="13.5" customHeight="1" x14ac:dyDescent="0.2">
      <c r="A824" s="290"/>
      <c r="B824" s="275"/>
      <c r="C824" s="272"/>
      <c r="D824" s="275"/>
      <c r="E824" s="281"/>
      <c r="F824" s="275"/>
      <c r="G824" s="284"/>
      <c r="H824" s="197"/>
      <c r="I824" s="295"/>
      <c r="J824" s="197"/>
      <c r="K824" s="195"/>
      <c r="L824" s="195"/>
      <c r="M824" s="197"/>
      <c r="N824" s="184"/>
      <c r="O824" s="184"/>
      <c r="P824" s="235"/>
      <c r="Q824" s="195"/>
      <c r="R824" s="257"/>
      <c r="S824" s="30" t="s">
        <v>933</v>
      </c>
      <c r="T824" s="76"/>
      <c r="U824" s="77"/>
      <c r="V824" s="77"/>
      <c r="W824" s="77"/>
      <c r="X824" s="77"/>
      <c r="Y824" s="77"/>
      <c r="Z824" s="31" t="str">
        <f t="shared" si="63"/>
        <v/>
      </c>
      <c r="AA824" s="81">
        <f t="shared" si="64"/>
        <v>0</v>
      </c>
      <c r="AB824" s="81">
        <f t="shared" si="65"/>
        <v>0</v>
      </c>
      <c r="AC824" s="338"/>
      <c r="AD824" s="238"/>
      <c r="AE824" s="238"/>
      <c r="AF824" s="184"/>
      <c r="AG824" s="184"/>
      <c r="AH824" s="200"/>
      <c r="AI824" s="200"/>
      <c r="AJ824" s="216"/>
      <c r="AK824" s="216"/>
      <c r="AL824" s="216"/>
      <c r="AM824" s="252"/>
      <c r="AN824" s="252"/>
      <c r="AO824" s="252"/>
      <c r="AP824" s="252"/>
      <c r="AQ824" s="265"/>
      <c r="AR824" s="209"/>
    </row>
    <row r="825" spans="1:44" ht="13.5" customHeight="1" x14ac:dyDescent="0.2">
      <c r="A825" s="290"/>
      <c r="B825" s="275"/>
      <c r="C825" s="272"/>
      <c r="D825" s="275"/>
      <c r="E825" s="281"/>
      <c r="F825" s="275"/>
      <c r="G825" s="284"/>
      <c r="H825" s="197"/>
      <c r="I825" s="295"/>
      <c r="J825" s="197"/>
      <c r="K825" s="195"/>
      <c r="L825" s="195"/>
      <c r="M825" s="197"/>
      <c r="N825" s="184"/>
      <c r="O825" s="184"/>
      <c r="P825" s="235"/>
      <c r="Q825" s="195"/>
      <c r="R825" s="257"/>
      <c r="S825" s="30" t="s">
        <v>934</v>
      </c>
      <c r="T825" s="76"/>
      <c r="U825" s="77"/>
      <c r="V825" s="77"/>
      <c r="W825" s="77"/>
      <c r="X825" s="77"/>
      <c r="Y825" s="77"/>
      <c r="Z825" s="31" t="str">
        <f t="shared" si="63"/>
        <v/>
      </c>
      <c r="AA825" s="81">
        <f t="shared" si="64"/>
        <v>0</v>
      </c>
      <c r="AB825" s="81">
        <f t="shared" si="65"/>
        <v>0</v>
      </c>
      <c r="AC825" s="338"/>
      <c r="AD825" s="238"/>
      <c r="AE825" s="238"/>
      <c r="AF825" s="184"/>
      <c r="AG825" s="184"/>
      <c r="AH825" s="200"/>
      <c r="AI825" s="200"/>
      <c r="AJ825" s="216"/>
      <c r="AK825" s="216"/>
      <c r="AL825" s="216"/>
      <c r="AM825" s="252"/>
      <c r="AN825" s="252"/>
      <c r="AO825" s="252"/>
      <c r="AP825" s="252"/>
      <c r="AQ825" s="265"/>
      <c r="AR825" s="209"/>
    </row>
    <row r="826" spans="1:44" ht="13.5" customHeight="1" x14ac:dyDescent="0.2">
      <c r="A826" s="290"/>
      <c r="B826" s="275"/>
      <c r="C826" s="272"/>
      <c r="D826" s="275"/>
      <c r="E826" s="281"/>
      <c r="F826" s="275"/>
      <c r="G826" s="284"/>
      <c r="H826" s="197"/>
      <c r="I826" s="295"/>
      <c r="J826" s="197"/>
      <c r="K826" s="195"/>
      <c r="L826" s="195"/>
      <c r="M826" s="197"/>
      <c r="N826" s="184"/>
      <c r="O826" s="184"/>
      <c r="P826" s="235"/>
      <c r="Q826" s="195"/>
      <c r="R826" s="257"/>
      <c r="S826" s="30" t="s">
        <v>935</v>
      </c>
      <c r="T826" s="76"/>
      <c r="U826" s="77"/>
      <c r="V826" s="77"/>
      <c r="W826" s="77"/>
      <c r="X826" s="77"/>
      <c r="Y826" s="77"/>
      <c r="Z826" s="31" t="str">
        <f t="shared" si="63"/>
        <v/>
      </c>
      <c r="AA826" s="81">
        <f t="shared" si="64"/>
        <v>0</v>
      </c>
      <c r="AB826" s="81">
        <f t="shared" si="65"/>
        <v>0</v>
      </c>
      <c r="AC826" s="338"/>
      <c r="AD826" s="238"/>
      <c r="AE826" s="238"/>
      <c r="AF826" s="184"/>
      <c r="AG826" s="184"/>
      <c r="AH826" s="200"/>
      <c r="AI826" s="200"/>
      <c r="AJ826" s="216"/>
      <c r="AK826" s="216"/>
      <c r="AL826" s="216"/>
      <c r="AM826" s="252"/>
      <c r="AN826" s="252"/>
      <c r="AO826" s="252"/>
      <c r="AP826" s="252"/>
      <c r="AQ826" s="265"/>
      <c r="AR826" s="209"/>
    </row>
    <row r="827" spans="1:44" ht="13.5" customHeight="1" x14ac:dyDescent="0.2">
      <c r="A827" s="291"/>
      <c r="B827" s="276"/>
      <c r="C827" s="273"/>
      <c r="D827" s="276"/>
      <c r="E827" s="282"/>
      <c r="F827" s="276"/>
      <c r="G827" s="285"/>
      <c r="H827" s="198"/>
      <c r="I827" s="296"/>
      <c r="J827" s="198"/>
      <c r="K827" s="233"/>
      <c r="L827" s="233"/>
      <c r="M827" s="198"/>
      <c r="N827" s="185"/>
      <c r="O827" s="185"/>
      <c r="P827" s="236"/>
      <c r="Q827" s="233"/>
      <c r="R827" s="299"/>
      <c r="S827" s="32" t="s">
        <v>936</v>
      </c>
      <c r="T827" s="78"/>
      <c r="U827" s="79"/>
      <c r="V827" s="79"/>
      <c r="W827" s="79"/>
      <c r="X827" s="79"/>
      <c r="Y827" s="79"/>
      <c r="Z827" s="33" t="str">
        <f t="shared" si="63"/>
        <v/>
      </c>
      <c r="AA827" s="82">
        <f t="shared" si="64"/>
        <v>0</v>
      </c>
      <c r="AB827" s="82">
        <f t="shared" si="65"/>
        <v>0</v>
      </c>
      <c r="AC827" s="339"/>
      <c r="AD827" s="239"/>
      <c r="AE827" s="239"/>
      <c r="AF827" s="185"/>
      <c r="AG827" s="185"/>
      <c r="AH827" s="201"/>
      <c r="AI827" s="201"/>
      <c r="AJ827" s="217"/>
      <c r="AK827" s="217"/>
      <c r="AL827" s="217"/>
      <c r="AM827" s="253"/>
      <c r="AN827" s="253"/>
      <c r="AO827" s="253"/>
      <c r="AP827" s="253"/>
      <c r="AQ827" s="266"/>
      <c r="AR827" s="210"/>
    </row>
    <row r="828" spans="1:44" ht="13.5" customHeight="1" x14ac:dyDescent="0.2">
      <c r="A828" s="277" t="str">
        <f>IF(E828&lt;&gt;"",'Información General'!$D$15&amp;"_"&amp;+$A$1+33,"")</f>
        <v/>
      </c>
      <c r="B828" s="286"/>
      <c r="C828" s="304"/>
      <c r="D828" s="286"/>
      <c r="E828" s="301"/>
      <c r="F828" s="286"/>
      <c r="G828" s="224"/>
      <c r="H828" s="242"/>
      <c r="I828" s="245">
        <v>33.1</v>
      </c>
      <c r="J828" s="227"/>
      <c r="K828" s="232"/>
      <c r="L828" s="232"/>
      <c r="M828" s="227"/>
      <c r="N828" s="189"/>
      <c r="O828" s="189"/>
      <c r="P828" s="192" t="str">
        <f>IF(AND(N828&lt;&gt;"",O828&lt;&gt;""),IF(AND(N828&gt;5,O828&gt;5),"I",IF(AND(N828&lt;=5,O828&gt;5),"II",IF(AND(N828&gt;5,O828&lt;=5),"IV",IF(AND(N828&lt;=5,O828&lt;=5),"III")))),"")</f>
        <v/>
      </c>
      <c r="Q828" s="232"/>
      <c r="R828" s="310">
        <f>IF(Q828="SI",1,IF(Q828="NO",3,0))</f>
        <v>0</v>
      </c>
      <c r="S828" s="28" t="s">
        <v>937</v>
      </c>
      <c r="T828" s="73"/>
      <c r="U828" s="74"/>
      <c r="V828" s="74"/>
      <c r="W828" s="74"/>
      <c r="X828" s="74"/>
      <c r="Y828" s="74"/>
      <c r="Z828" s="29" t="str">
        <f t="shared" si="63"/>
        <v/>
      </c>
      <c r="AA828" s="80">
        <f t="shared" ref="AA828:AA859" si="66">IF(Z828="Suficiente",1,0)</f>
        <v>0</v>
      </c>
      <c r="AB828" s="80">
        <f>IF(Z828="Deficiente",1,0)</f>
        <v>0</v>
      </c>
      <c r="AC828" s="307" t="str">
        <f>IF(SUM(R828:R852)&gt;=1,IF((SUM(R828:R852)/COUNTA(Q828:Q852))=1,IF(SUM(AA828:AA852)&gt;=1,IF(SUM(AA828:AA852)/(SUM(AA828:AA852)+SUM(AB828:AB852))=100%,"SI","NO"),"NO"),"NO"),"")</f>
        <v/>
      </c>
      <c r="AD828" s="241" t="str">
        <f>IF($N828=1,"b","")</f>
        <v/>
      </c>
      <c r="AE828" s="241" t="str">
        <f>IF($O828=1,"b","")</f>
        <v/>
      </c>
      <c r="AF828" s="189"/>
      <c r="AG828" s="189"/>
      <c r="AH828" s="202">
        <f>IF(OR($AD828="b",$AE828="b"),2,0)</f>
        <v>0</v>
      </c>
      <c r="AI828" s="202">
        <f>IF(AND($N828=1,$AF828=1,$O828=1,$AG828=1),1,0)</f>
        <v>0</v>
      </c>
      <c r="AJ828" s="186">
        <f>IF(AF828&lt;&gt;"",IF(AI828=1,1,IF(OR($AF828&gt;$N828,AND($AC828="SI",$AF828=$N828),AND($AC828="NO",$AF828&lt;&gt;$N828)),0,1)),0)</f>
        <v>0</v>
      </c>
      <c r="AK828" s="186">
        <f>IF(AG828&lt;&gt;"",IF(AI828=1,1,IF(OR(AG828&gt;O828,AND(AC828="SI",AG828=O828),AND(AC828="NO",AG828&lt;&gt;O828)),0,1)),0)</f>
        <v>0</v>
      </c>
      <c r="AL828" s="186">
        <f>IF(AC828&lt;&gt;"",(+AI828+AJ828+AK828),0)</f>
        <v>0</v>
      </c>
      <c r="AM828" s="251" t="str">
        <f>IF($AL828&gt;=2,IF(AND($AF828="",$AG828=""),"",IF(AND($AF828&gt;5,$AG828&gt;5),"I","")),"")</f>
        <v/>
      </c>
      <c r="AN828" s="251" t="str">
        <f>IF($AL828&gt;=2,IF(AND($AF828="",$AG828=""),"",IF(AND($AF828&lt;6,$AG828&gt;5),"II","")),"")</f>
        <v/>
      </c>
      <c r="AO828" s="251" t="str">
        <f>IF($AL828&gt;=2,IF(AND($AF828="",$AG828=""),"",IF(AND($AF828&lt;6,$AG828&lt;6),"III","")),"")</f>
        <v/>
      </c>
      <c r="AP828" s="251" t="str">
        <f>IF($AL828&gt;=2,IF(AND($AF828="",$AG828=""),"",IF(AND($AF828&gt;5,$AG828&lt;6),"IV","")),"")</f>
        <v/>
      </c>
      <c r="AQ828" s="261"/>
      <c r="AR828" s="254"/>
    </row>
    <row r="829" spans="1:44" ht="13.5" customHeight="1" x14ac:dyDescent="0.2">
      <c r="A829" s="278"/>
      <c r="B829" s="287"/>
      <c r="C829" s="305"/>
      <c r="D829" s="287"/>
      <c r="E829" s="302"/>
      <c r="F829" s="287"/>
      <c r="G829" s="225"/>
      <c r="H829" s="197"/>
      <c r="I829" s="243"/>
      <c r="J829" s="182"/>
      <c r="K829" s="180"/>
      <c r="L829" s="180"/>
      <c r="M829" s="182"/>
      <c r="N829" s="190"/>
      <c r="O829" s="190"/>
      <c r="P829" s="193"/>
      <c r="Q829" s="180"/>
      <c r="R829" s="257"/>
      <c r="S829" s="30" t="s">
        <v>938</v>
      </c>
      <c r="T829" s="76"/>
      <c r="U829" s="77"/>
      <c r="V829" s="77"/>
      <c r="W829" s="77"/>
      <c r="X829" s="77"/>
      <c r="Y829" s="77"/>
      <c r="Z829" s="31" t="str">
        <f t="shared" si="63"/>
        <v/>
      </c>
      <c r="AA829" s="81">
        <f t="shared" si="66"/>
        <v>0</v>
      </c>
      <c r="AB829" s="81">
        <f t="shared" ref="AB829:AB852" si="67">IF(Z829="Deficiente",1,0)</f>
        <v>0</v>
      </c>
      <c r="AC829" s="308"/>
      <c r="AD829" s="238"/>
      <c r="AE829" s="238"/>
      <c r="AF829" s="190"/>
      <c r="AG829" s="190"/>
      <c r="AH829" s="200"/>
      <c r="AI829" s="200"/>
      <c r="AJ829" s="187"/>
      <c r="AK829" s="187"/>
      <c r="AL829" s="187"/>
      <c r="AM829" s="252"/>
      <c r="AN829" s="252"/>
      <c r="AO829" s="252"/>
      <c r="AP829" s="252"/>
      <c r="AQ829" s="262"/>
      <c r="AR829" s="209"/>
    </row>
    <row r="830" spans="1:44" ht="13.5" customHeight="1" x14ac:dyDescent="0.2">
      <c r="A830" s="278"/>
      <c r="B830" s="287"/>
      <c r="C830" s="305"/>
      <c r="D830" s="287"/>
      <c r="E830" s="302"/>
      <c r="F830" s="287"/>
      <c r="G830" s="225"/>
      <c r="H830" s="197"/>
      <c r="I830" s="243"/>
      <c r="J830" s="182"/>
      <c r="K830" s="180"/>
      <c r="L830" s="180"/>
      <c r="M830" s="182"/>
      <c r="N830" s="190"/>
      <c r="O830" s="190"/>
      <c r="P830" s="193"/>
      <c r="Q830" s="180"/>
      <c r="R830" s="257"/>
      <c r="S830" s="30" t="s">
        <v>939</v>
      </c>
      <c r="T830" s="76"/>
      <c r="U830" s="77"/>
      <c r="V830" s="77"/>
      <c r="W830" s="77"/>
      <c r="X830" s="77"/>
      <c r="Y830" s="77"/>
      <c r="Z830" s="31" t="str">
        <f t="shared" si="63"/>
        <v/>
      </c>
      <c r="AA830" s="81">
        <f t="shared" si="66"/>
        <v>0</v>
      </c>
      <c r="AB830" s="81">
        <f t="shared" si="67"/>
        <v>0</v>
      </c>
      <c r="AC830" s="308"/>
      <c r="AD830" s="238"/>
      <c r="AE830" s="238"/>
      <c r="AF830" s="190"/>
      <c r="AG830" s="190"/>
      <c r="AH830" s="200"/>
      <c r="AI830" s="200"/>
      <c r="AJ830" s="187"/>
      <c r="AK830" s="187"/>
      <c r="AL830" s="187"/>
      <c r="AM830" s="252"/>
      <c r="AN830" s="252"/>
      <c r="AO830" s="252"/>
      <c r="AP830" s="252"/>
      <c r="AQ830" s="262"/>
      <c r="AR830" s="209"/>
    </row>
    <row r="831" spans="1:44" ht="13.5" customHeight="1" x14ac:dyDescent="0.2">
      <c r="A831" s="278"/>
      <c r="B831" s="287"/>
      <c r="C831" s="305"/>
      <c r="D831" s="287"/>
      <c r="E831" s="302"/>
      <c r="F831" s="287"/>
      <c r="G831" s="225"/>
      <c r="H831" s="197"/>
      <c r="I831" s="243"/>
      <c r="J831" s="182"/>
      <c r="K831" s="180"/>
      <c r="L831" s="180"/>
      <c r="M831" s="182"/>
      <c r="N831" s="190"/>
      <c r="O831" s="190"/>
      <c r="P831" s="193"/>
      <c r="Q831" s="180"/>
      <c r="R831" s="257"/>
      <c r="S831" s="30" t="s">
        <v>940</v>
      </c>
      <c r="T831" s="76"/>
      <c r="U831" s="77"/>
      <c r="V831" s="77"/>
      <c r="W831" s="77"/>
      <c r="X831" s="77"/>
      <c r="Y831" s="77"/>
      <c r="Z831" s="31" t="str">
        <f t="shared" si="63"/>
        <v/>
      </c>
      <c r="AA831" s="81">
        <f t="shared" si="66"/>
        <v>0</v>
      </c>
      <c r="AB831" s="81">
        <f t="shared" si="67"/>
        <v>0</v>
      </c>
      <c r="AC831" s="308"/>
      <c r="AD831" s="238"/>
      <c r="AE831" s="238"/>
      <c r="AF831" s="190"/>
      <c r="AG831" s="190"/>
      <c r="AH831" s="200"/>
      <c r="AI831" s="200"/>
      <c r="AJ831" s="187"/>
      <c r="AK831" s="187"/>
      <c r="AL831" s="187"/>
      <c r="AM831" s="252"/>
      <c r="AN831" s="252"/>
      <c r="AO831" s="252"/>
      <c r="AP831" s="252"/>
      <c r="AQ831" s="262"/>
      <c r="AR831" s="209"/>
    </row>
    <row r="832" spans="1:44" ht="13.5" customHeight="1" x14ac:dyDescent="0.2">
      <c r="A832" s="278"/>
      <c r="B832" s="287"/>
      <c r="C832" s="305"/>
      <c r="D832" s="287"/>
      <c r="E832" s="302"/>
      <c r="F832" s="287"/>
      <c r="G832" s="225"/>
      <c r="H832" s="197"/>
      <c r="I832" s="243"/>
      <c r="J832" s="182"/>
      <c r="K832" s="180"/>
      <c r="L832" s="180"/>
      <c r="M832" s="182"/>
      <c r="N832" s="190"/>
      <c r="O832" s="190"/>
      <c r="P832" s="193"/>
      <c r="Q832" s="180"/>
      <c r="R832" s="257"/>
      <c r="S832" s="30" t="s">
        <v>941</v>
      </c>
      <c r="T832" s="76"/>
      <c r="U832" s="77"/>
      <c r="V832" s="77"/>
      <c r="W832" s="77"/>
      <c r="X832" s="77"/>
      <c r="Y832" s="77"/>
      <c r="Z832" s="31" t="str">
        <f t="shared" si="63"/>
        <v/>
      </c>
      <c r="AA832" s="81">
        <f t="shared" si="66"/>
        <v>0</v>
      </c>
      <c r="AB832" s="81">
        <f t="shared" si="67"/>
        <v>0</v>
      </c>
      <c r="AC832" s="308"/>
      <c r="AD832" s="238"/>
      <c r="AE832" s="238"/>
      <c r="AF832" s="190"/>
      <c r="AG832" s="190"/>
      <c r="AH832" s="200"/>
      <c r="AI832" s="200"/>
      <c r="AJ832" s="187"/>
      <c r="AK832" s="187"/>
      <c r="AL832" s="187"/>
      <c r="AM832" s="252"/>
      <c r="AN832" s="252"/>
      <c r="AO832" s="252"/>
      <c r="AP832" s="252"/>
      <c r="AQ832" s="262"/>
      <c r="AR832" s="209"/>
    </row>
    <row r="833" spans="1:44" ht="13.5" customHeight="1" x14ac:dyDescent="0.2">
      <c r="A833" s="278"/>
      <c r="B833" s="287"/>
      <c r="C833" s="305"/>
      <c r="D833" s="287"/>
      <c r="E833" s="302"/>
      <c r="F833" s="287"/>
      <c r="G833" s="225"/>
      <c r="H833" s="197"/>
      <c r="I833" s="243">
        <v>33.200000000000003</v>
      </c>
      <c r="J833" s="182"/>
      <c r="K833" s="180"/>
      <c r="L833" s="180"/>
      <c r="M833" s="182"/>
      <c r="N833" s="190"/>
      <c r="O833" s="190"/>
      <c r="P833" s="193"/>
      <c r="Q833" s="180"/>
      <c r="R833" s="256">
        <f>IF(Q833="SI",1,IF(Q833="NO",3,0))</f>
        <v>0</v>
      </c>
      <c r="S833" s="30" t="s">
        <v>942</v>
      </c>
      <c r="T833" s="76"/>
      <c r="U833" s="77"/>
      <c r="V833" s="77"/>
      <c r="W833" s="77"/>
      <c r="X833" s="77"/>
      <c r="Y833" s="77"/>
      <c r="Z833" s="31" t="str">
        <f t="shared" si="63"/>
        <v/>
      </c>
      <c r="AA833" s="81">
        <f t="shared" si="66"/>
        <v>0</v>
      </c>
      <c r="AB833" s="81">
        <f t="shared" si="67"/>
        <v>0</v>
      </c>
      <c r="AC833" s="308"/>
      <c r="AD833" s="238"/>
      <c r="AE833" s="238"/>
      <c r="AF833" s="190"/>
      <c r="AG833" s="190"/>
      <c r="AH833" s="200"/>
      <c r="AI833" s="200"/>
      <c r="AJ833" s="187"/>
      <c r="AK833" s="187"/>
      <c r="AL833" s="187"/>
      <c r="AM833" s="252"/>
      <c r="AN833" s="252"/>
      <c r="AO833" s="252"/>
      <c r="AP833" s="252"/>
      <c r="AQ833" s="262"/>
      <c r="AR833" s="255"/>
    </row>
    <row r="834" spans="1:44" ht="13.5" customHeight="1" x14ac:dyDescent="0.2">
      <c r="A834" s="278"/>
      <c r="B834" s="287"/>
      <c r="C834" s="305"/>
      <c r="D834" s="287"/>
      <c r="E834" s="302"/>
      <c r="F834" s="287"/>
      <c r="G834" s="225"/>
      <c r="H834" s="197"/>
      <c r="I834" s="243"/>
      <c r="J834" s="182"/>
      <c r="K834" s="180"/>
      <c r="L834" s="180"/>
      <c r="M834" s="182"/>
      <c r="N834" s="190"/>
      <c r="O834" s="190"/>
      <c r="P834" s="193"/>
      <c r="Q834" s="180"/>
      <c r="R834" s="257"/>
      <c r="S834" s="30" t="s">
        <v>943</v>
      </c>
      <c r="T834" s="76"/>
      <c r="U834" s="77"/>
      <c r="V834" s="77"/>
      <c r="W834" s="77"/>
      <c r="X834" s="77"/>
      <c r="Y834" s="77"/>
      <c r="Z834" s="31" t="str">
        <f t="shared" si="63"/>
        <v/>
      </c>
      <c r="AA834" s="81">
        <f t="shared" si="66"/>
        <v>0</v>
      </c>
      <c r="AB834" s="81">
        <f t="shared" si="67"/>
        <v>0</v>
      </c>
      <c r="AC834" s="308"/>
      <c r="AD834" s="238"/>
      <c r="AE834" s="238"/>
      <c r="AF834" s="190"/>
      <c r="AG834" s="190"/>
      <c r="AH834" s="200"/>
      <c r="AI834" s="200"/>
      <c r="AJ834" s="187"/>
      <c r="AK834" s="187"/>
      <c r="AL834" s="187"/>
      <c r="AM834" s="252"/>
      <c r="AN834" s="252"/>
      <c r="AO834" s="252"/>
      <c r="AP834" s="252"/>
      <c r="AQ834" s="262"/>
      <c r="AR834" s="209"/>
    </row>
    <row r="835" spans="1:44" ht="13.5" customHeight="1" x14ac:dyDescent="0.2">
      <c r="A835" s="278"/>
      <c r="B835" s="287"/>
      <c r="C835" s="305"/>
      <c r="D835" s="287"/>
      <c r="E835" s="302"/>
      <c r="F835" s="287"/>
      <c r="G835" s="225"/>
      <c r="H835" s="197"/>
      <c r="I835" s="243"/>
      <c r="J835" s="182"/>
      <c r="K835" s="180"/>
      <c r="L835" s="180"/>
      <c r="M835" s="182"/>
      <c r="N835" s="190"/>
      <c r="O835" s="190"/>
      <c r="P835" s="193"/>
      <c r="Q835" s="180"/>
      <c r="R835" s="257"/>
      <c r="S835" s="30" t="s">
        <v>944</v>
      </c>
      <c r="T835" s="76"/>
      <c r="U835" s="77"/>
      <c r="V835" s="77"/>
      <c r="W835" s="77"/>
      <c r="X835" s="77"/>
      <c r="Y835" s="77"/>
      <c r="Z835" s="31" t="str">
        <f t="shared" si="63"/>
        <v/>
      </c>
      <c r="AA835" s="81">
        <f t="shared" si="66"/>
        <v>0</v>
      </c>
      <c r="AB835" s="81">
        <f t="shared" si="67"/>
        <v>0</v>
      </c>
      <c r="AC835" s="308"/>
      <c r="AD835" s="238"/>
      <c r="AE835" s="238"/>
      <c r="AF835" s="190"/>
      <c r="AG835" s="190"/>
      <c r="AH835" s="200"/>
      <c r="AI835" s="200"/>
      <c r="AJ835" s="187"/>
      <c r="AK835" s="187"/>
      <c r="AL835" s="187"/>
      <c r="AM835" s="252"/>
      <c r="AN835" s="252"/>
      <c r="AO835" s="252"/>
      <c r="AP835" s="252"/>
      <c r="AQ835" s="262"/>
      <c r="AR835" s="209"/>
    </row>
    <row r="836" spans="1:44" ht="13.5" customHeight="1" x14ac:dyDescent="0.2">
      <c r="A836" s="278"/>
      <c r="B836" s="287"/>
      <c r="C836" s="305"/>
      <c r="D836" s="287"/>
      <c r="E836" s="302"/>
      <c r="F836" s="287"/>
      <c r="G836" s="225"/>
      <c r="H836" s="197"/>
      <c r="I836" s="243"/>
      <c r="J836" s="182"/>
      <c r="K836" s="180"/>
      <c r="L836" s="180"/>
      <c r="M836" s="182"/>
      <c r="N836" s="190"/>
      <c r="O836" s="190"/>
      <c r="P836" s="193"/>
      <c r="Q836" s="180"/>
      <c r="R836" s="257"/>
      <c r="S836" s="30" t="s">
        <v>945</v>
      </c>
      <c r="T836" s="76"/>
      <c r="U836" s="77"/>
      <c r="V836" s="77"/>
      <c r="W836" s="77"/>
      <c r="X836" s="77"/>
      <c r="Y836" s="77"/>
      <c r="Z836" s="31" t="str">
        <f t="shared" si="63"/>
        <v/>
      </c>
      <c r="AA836" s="81">
        <f t="shared" si="66"/>
        <v>0</v>
      </c>
      <c r="AB836" s="81">
        <f t="shared" si="67"/>
        <v>0</v>
      </c>
      <c r="AC836" s="308"/>
      <c r="AD836" s="238"/>
      <c r="AE836" s="238"/>
      <c r="AF836" s="190"/>
      <c r="AG836" s="190"/>
      <c r="AH836" s="200"/>
      <c r="AI836" s="200"/>
      <c r="AJ836" s="187"/>
      <c r="AK836" s="187"/>
      <c r="AL836" s="187"/>
      <c r="AM836" s="252"/>
      <c r="AN836" s="252"/>
      <c r="AO836" s="252"/>
      <c r="AP836" s="252"/>
      <c r="AQ836" s="262"/>
      <c r="AR836" s="209"/>
    </row>
    <row r="837" spans="1:44" ht="13.5" customHeight="1" x14ac:dyDescent="0.2">
      <c r="A837" s="278"/>
      <c r="B837" s="287"/>
      <c r="C837" s="305"/>
      <c r="D837" s="287"/>
      <c r="E837" s="302"/>
      <c r="F837" s="287"/>
      <c r="G837" s="225"/>
      <c r="H837" s="197"/>
      <c r="I837" s="243"/>
      <c r="J837" s="182"/>
      <c r="K837" s="180"/>
      <c r="L837" s="180"/>
      <c r="M837" s="182"/>
      <c r="N837" s="190"/>
      <c r="O837" s="190"/>
      <c r="P837" s="193"/>
      <c r="Q837" s="180"/>
      <c r="R837" s="257"/>
      <c r="S837" s="30" t="s">
        <v>946</v>
      </c>
      <c r="T837" s="76"/>
      <c r="U837" s="77"/>
      <c r="V837" s="77"/>
      <c r="W837" s="77"/>
      <c r="X837" s="77"/>
      <c r="Y837" s="77"/>
      <c r="Z837" s="31" t="str">
        <f t="shared" si="63"/>
        <v/>
      </c>
      <c r="AA837" s="81">
        <f t="shared" si="66"/>
        <v>0</v>
      </c>
      <c r="AB837" s="81">
        <f t="shared" si="67"/>
        <v>0</v>
      </c>
      <c r="AC837" s="308"/>
      <c r="AD837" s="238"/>
      <c r="AE837" s="238"/>
      <c r="AF837" s="190"/>
      <c r="AG837" s="190"/>
      <c r="AH837" s="200"/>
      <c r="AI837" s="200"/>
      <c r="AJ837" s="187"/>
      <c r="AK837" s="187"/>
      <c r="AL837" s="187"/>
      <c r="AM837" s="252"/>
      <c r="AN837" s="252"/>
      <c r="AO837" s="252"/>
      <c r="AP837" s="252"/>
      <c r="AQ837" s="262"/>
      <c r="AR837" s="209"/>
    </row>
    <row r="838" spans="1:44" ht="13.5" customHeight="1" x14ac:dyDescent="0.2">
      <c r="A838" s="278"/>
      <c r="B838" s="287"/>
      <c r="C838" s="305"/>
      <c r="D838" s="287"/>
      <c r="E838" s="302"/>
      <c r="F838" s="287"/>
      <c r="G838" s="225"/>
      <c r="H838" s="197"/>
      <c r="I838" s="243">
        <v>33.299999999999997</v>
      </c>
      <c r="J838" s="182"/>
      <c r="K838" s="180"/>
      <c r="L838" s="180"/>
      <c r="M838" s="182"/>
      <c r="N838" s="190"/>
      <c r="O838" s="190"/>
      <c r="P838" s="193"/>
      <c r="Q838" s="180"/>
      <c r="R838" s="256">
        <f>IF(Q838="SI",1,IF(Q838="NO",3,0))</f>
        <v>0</v>
      </c>
      <c r="S838" s="30" t="s">
        <v>947</v>
      </c>
      <c r="T838" s="76"/>
      <c r="U838" s="77"/>
      <c r="V838" s="77"/>
      <c r="W838" s="77"/>
      <c r="X838" s="77"/>
      <c r="Y838" s="77"/>
      <c r="Z838" s="31" t="str">
        <f t="shared" si="63"/>
        <v/>
      </c>
      <c r="AA838" s="81">
        <f t="shared" si="66"/>
        <v>0</v>
      </c>
      <c r="AB838" s="81">
        <f t="shared" si="67"/>
        <v>0</v>
      </c>
      <c r="AC838" s="308"/>
      <c r="AD838" s="238"/>
      <c r="AE838" s="238"/>
      <c r="AF838" s="190"/>
      <c r="AG838" s="190"/>
      <c r="AH838" s="200"/>
      <c r="AI838" s="200"/>
      <c r="AJ838" s="187"/>
      <c r="AK838" s="187"/>
      <c r="AL838" s="187"/>
      <c r="AM838" s="252"/>
      <c r="AN838" s="252"/>
      <c r="AO838" s="252"/>
      <c r="AP838" s="252"/>
      <c r="AQ838" s="262"/>
      <c r="AR838" s="255"/>
    </row>
    <row r="839" spans="1:44" ht="13.5" customHeight="1" x14ac:dyDescent="0.2">
      <c r="A839" s="278"/>
      <c r="B839" s="287"/>
      <c r="C839" s="305"/>
      <c r="D839" s="287"/>
      <c r="E839" s="302"/>
      <c r="F839" s="287"/>
      <c r="G839" s="225"/>
      <c r="H839" s="197"/>
      <c r="I839" s="243"/>
      <c r="J839" s="182"/>
      <c r="K839" s="180"/>
      <c r="L839" s="180"/>
      <c r="M839" s="182"/>
      <c r="N839" s="190"/>
      <c r="O839" s="190"/>
      <c r="P839" s="193"/>
      <c r="Q839" s="180"/>
      <c r="R839" s="257"/>
      <c r="S839" s="30" t="s">
        <v>948</v>
      </c>
      <c r="T839" s="76"/>
      <c r="U839" s="77"/>
      <c r="V839" s="77"/>
      <c r="W839" s="77"/>
      <c r="X839" s="77"/>
      <c r="Y839" s="77"/>
      <c r="Z839" s="31" t="str">
        <f t="shared" si="63"/>
        <v/>
      </c>
      <c r="AA839" s="81">
        <f t="shared" si="66"/>
        <v>0</v>
      </c>
      <c r="AB839" s="81">
        <f t="shared" si="67"/>
        <v>0</v>
      </c>
      <c r="AC839" s="308"/>
      <c r="AD839" s="238"/>
      <c r="AE839" s="238"/>
      <c r="AF839" s="190"/>
      <c r="AG839" s="190"/>
      <c r="AH839" s="200"/>
      <c r="AI839" s="200"/>
      <c r="AJ839" s="187"/>
      <c r="AK839" s="187"/>
      <c r="AL839" s="187"/>
      <c r="AM839" s="252"/>
      <c r="AN839" s="252"/>
      <c r="AO839" s="252"/>
      <c r="AP839" s="252"/>
      <c r="AQ839" s="262"/>
      <c r="AR839" s="209"/>
    </row>
    <row r="840" spans="1:44" ht="13.5" customHeight="1" x14ac:dyDescent="0.2">
      <c r="A840" s="278"/>
      <c r="B840" s="287"/>
      <c r="C840" s="305"/>
      <c r="D840" s="287"/>
      <c r="E840" s="302"/>
      <c r="F840" s="287"/>
      <c r="G840" s="225"/>
      <c r="H840" s="197"/>
      <c r="I840" s="243"/>
      <c r="J840" s="182"/>
      <c r="K840" s="180"/>
      <c r="L840" s="180"/>
      <c r="M840" s="182"/>
      <c r="N840" s="190"/>
      <c r="O840" s="190"/>
      <c r="P840" s="193"/>
      <c r="Q840" s="180"/>
      <c r="R840" s="257"/>
      <c r="S840" s="30" t="s">
        <v>949</v>
      </c>
      <c r="T840" s="76"/>
      <c r="U840" s="77"/>
      <c r="V840" s="77"/>
      <c r="W840" s="77"/>
      <c r="X840" s="77"/>
      <c r="Y840" s="77"/>
      <c r="Z840" s="31" t="str">
        <f t="shared" si="63"/>
        <v/>
      </c>
      <c r="AA840" s="81">
        <f t="shared" si="66"/>
        <v>0</v>
      </c>
      <c r="AB840" s="81">
        <f t="shared" si="67"/>
        <v>0</v>
      </c>
      <c r="AC840" s="308"/>
      <c r="AD840" s="238"/>
      <c r="AE840" s="238"/>
      <c r="AF840" s="190"/>
      <c r="AG840" s="190"/>
      <c r="AH840" s="200"/>
      <c r="AI840" s="200"/>
      <c r="AJ840" s="187"/>
      <c r="AK840" s="187"/>
      <c r="AL840" s="187"/>
      <c r="AM840" s="252"/>
      <c r="AN840" s="252"/>
      <c r="AO840" s="252"/>
      <c r="AP840" s="252"/>
      <c r="AQ840" s="262"/>
      <c r="AR840" s="209"/>
    </row>
    <row r="841" spans="1:44" ht="13.5" customHeight="1" x14ac:dyDescent="0.2">
      <c r="A841" s="278"/>
      <c r="B841" s="287"/>
      <c r="C841" s="305"/>
      <c r="D841" s="287"/>
      <c r="E841" s="302"/>
      <c r="F841" s="287"/>
      <c r="G841" s="225"/>
      <c r="H841" s="197"/>
      <c r="I841" s="243"/>
      <c r="J841" s="182"/>
      <c r="K841" s="180"/>
      <c r="L841" s="180"/>
      <c r="M841" s="182"/>
      <c r="N841" s="190"/>
      <c r="O841" s="190"/>
      <c r="P841" s="193"/>
      <c r="Q841" s="180"/>
      <c r="R841" s="257"/>
      <c r="S841" s="30" t="s">
        <v>950</v>
      </c>
      <c r="T841" s="76"/>
      <c r="U841" s="77"/>
      <c r="V841" s="77"/>
      <c r="W841" s="77"/>
      <c r="X841" s="77"/>
      <c r="Y841" s="77"/>
      <c r="Z841" s="31" t="str">
        <f t="shared" si="63"/>
        <v/>
      </c>
      <c r="AA841" s="81">
        <f t="shared" si="66"/>
        <v>0</v>
      </c>
      <c r="AB841" s="81">
        <f t="shared" si="67"/>
        <v>0</v>
      </c>
      <c r="AC841" s="308"/>
      <c r="AD841" s="238"/>
      <c r="AE841" s="238"/>
      <c r="AF841" s="190"/>
      <c r="AG841" s="190"/>
      <c r="AH841" s="200"/>
      <c r="AI841" s="200"/>
      <c r="AJ841" s="187"/>
      <c r="AK841" s="187"/>
      <c r="AL841" s="187"/>
      <c r="AM841" s="252"/>
      <c r="AN841" s="252"/>
      <c r="AO841" s="252"/>
      <c r="AP841" s="252"/>
      <c r="AQ841" s="262"/>
      <c r="AR841" s="209"/>
    </row>
    <row r="842" spans="1:44" ht="13.5" customHeight="1" x14ac:dyDescent="0.2">
      <c r="A842" s="278"/>
      <c r="B842" s="287"/>
      <c r="C842" s="305"/>
      <c r="D842" s="287"/>
      <c r="E842" s="302"/>
      <c r="F842" s="287"/>
      <c r="G842" s="225"/>
      <c r="H842" s="197"/>
      <c r="I842" s="243"/>
      <c r="J842" s="182"/>
      <c r="K842" s="180"/>
      <c r="L842" s="180"/>
      <c r="M842" s="182"/>
      <c r="N842" s="190"/>
      <c r="O842" s="190"/>
      <c r="P842" s="193"/>
      <c r="Q842" s="180"/>
      <c r="R842" s="257"/>
      <c r="S842" s="30" t="s">
        <v>951</v>
      </c>
      <c r="T842" s="76"/>
      <c r="U842" s="77"/>
      <c r="V842" s="77"/>
      <c r="W842" s="77"/>
      <c r="X842" s="77"/>
      <c r="Y842" s="77"/>
      <c r="Z842" s="31" t="str">
        <f t="shared" si="63"/>
        <v/>
      </c>
      <c r="AA842" s="81">
        <f t="shared" si="66"/>
        <v>0</v>
      </c>
      <c r="AB842" s="81">
        <f t="shared" si="67"/>
        <v>0</v>
      </c>
      <c r="AC842" s="308"/>
      <c r="AD842" s="238"/>
      <c r="AE842" s="238"/>
      <c r="AF842" s="190"/>
      <c r="AG842" s="190"/>
      <c r="AH842" s="200"/>
      <c r="AI842" s="200"/>
      <c r="AJ842" s="187"/>
      <c r="AK842" s="187"/>
      <c r="AL842" s="187"/>
      <c r="AM842" s="252"/>
      <c r="AN842" s="252"/>
      <c r="AO842" s="252"/>
      <c r="AP842" s="252"/>
      <c r="AQ842" s="262"/>
      <c r="AR842" s="209"/>
    </row>
    <row r="843" spans="1:44" ht="13.5" customHeight="1" x14ac:dyDescent="0.2">
      <c r="A843" s="278"/>
      <c r="B843" s="287"/>
      <c r="C843" s="305"/>
      <c r="D843" s="287"/>
      <c r="E843" s="302"/>
      <c r="F843" s="287"/>
      <c r="G843" s="225"/>
      <c r="H843" s="197"/>
      <c r="I843" s="243">
        <v>33.4</v>
      </c>
      <c r="J843" s="182"/>
      <c r="K843" s="180"/>
      <c r="L843" s="180"/>
      <c r="M843" s="182"/>
      <c r="N843" s="190"/>
      <c r="O843" s="190"/>
      <c r="P843" s="193"/>
      <c r="Q843" s="180"/>
      <c r="R843" s="256">
        <f>IF(Q843="SI",1,IF(Q843="NO",3,0))</f>
        <v>0</v>
      </c>
      <c r="S843" s="30" t="s">
        <v>952</v>
      </c>
      <c r="T843" s="76"/>
      <c r="U843" s="77"/>
      <c r="V843" s="77"/>
      <c r="W843" s="77"/>
      <c r="X843" s="77"/>
      <c r="Y843" s="77"/>
      <c r="Z843" s="31" t="str">
        <f t="shared" si="63"/>
        <v/>
      </c>
      <c r="AA843" s="81">
        <f t="shared" si="66"/>
        <v>0</v>
      </c>
      <c r="AB843" s="81">
        <f t="shared" si="67"/>
        <v>0</v>
      </c>
      <c r="AC843" s="308"/>
      <c r="AD843" s="238"/>
      <c r="AE843" s="238"/>
      <c r="AF843" s="190"/>
      <c r="AG843" s="190"/>
      <c r="AH843" s="200"/>
      <c r="AI843" s="200"/>
      <c r="AJ843" s="187"/>
      <c r="AK843" s="187"/>
      <c r="AL843" s="187"/>
      <c r="AM843" s="252"/>
      <c r="AN843" s="252"/>
      <c r="AO843" s="252"/>
      <c r="AP843" s="252"/>
      <c r="AQ843" s="262"/>
      <c r="AR843" s="255"/>
    </row>
    <row r="844" spans="1:44" ht="13.5" customHeight="1" x14ac:dyDescent="0.2">
      <c r="A844" s="278"/>
      <c r="B844" s="287"/>
      <c r="C844" s="305"/>
      <c r="D844" s="287"/>
      <c r="E844" s="302"/>
      <c r="F844" s="287"/>
      <c r="G844" s="225"/>
      <c r="H844" s="197"/>
      <c r="I844" s="243"/>
      <c r="J844" s="182"/>
      <c r="K844" s="180"/>
      <c r="L844" s="180"/>
      <c r="M844" s="182"/>
      <c r="N844" s="190"/>
      <c r="O844" s="190"/>
      <c r="P844" s="193"/>
      <c r="Q844" s="180"/>
      <c r="R844" s="257"/>
      <c r="S844" s="30" t="s">
        <v>953</v>
      </c>
      <c r="T844" s="76"/>
      <c r="U844" s="77"/>
      <c r="V844" s="77"/>
      <c r="W844" s="77"/>
      <c r="X844" s="77"/>
      <c r="Y844" s="77"/>
      <c r="Z844" s="31" t="str">
        <f t="shared" si="63"/>
        <v/>
      </c>
      <c r="AA844" s="81">
        <f t="shared" si="66"/>
        <v>0</v>
      </c>
      <c r="AB844" s="81">
        <f t="shared" si="67"/>
        <v>0</v>
      </c>
      <c r="AC844" s="308"/>
      <c r="AD844" s="238"/>
      <c r="AE844" s="238"/>
      <c r="AF844" s="190"/>
      <c r="AG844" s="190"/>
      <c r="AH844" s="200"/>
      <c r="AI844" s="200"/>
      <c r="AJ844" s="187"/>
      <c r="AK844" s="187"/>
      <c r="AL844" s="187"/>
      <c r="AM844" s="252"/>
      <c r="AN844" s="252"/>
      <c r="AO844" s="252"/>
      <c r="AP844" s="252"/>
      <c r="AQ844" s="262"/>
      <c r="AR844" s="209"/>
    </row>
    <row r="845" spans="1:44" ht="13.5" customHeight="1" x14ac:dyDescent="0.2">
      <c r="A845" s="278"/>
      <c r="B845" s="287"/>
      <c r="C845" s="305"/>
      <c r="D845" s="287"/>
      <c r="E845" s="302"/>
      <c r="F845" s="287"/>
      <c r="G845" s="225"/>
      <c r="H845" s="197"/>
      <c r="I845" s="243"/>
      <c r="J845" s="182"/>
      <c r="K845" s="180"/>
      <c r="L845" s="180"/>
      <c r="M845" s="182"/>
      <c r="N845" s="190"/>
      <c r="O845" s="190"/>
      <c r="P845" s="193"/>
      <c r="Q845" s="180"/>
      <c r="R845" s="257"/>
      <c r="S845" s="30" t="s">
        <v>954</v>
      </c>
      <c r="T845" s="76"/>
      <c r="U845" s="77"/>
      <c r="V845" s="77"/>
      <c r="W845" s="77"/>
      <c r="X845" s="77"/>
      <c r="Y845" s="77"/>
      <c r="Z845" s="31" t="str">
        <f t="shared" si="63"/>
        <v/>
      </c>
      <c r="AA845" s="81">
        <f t="shared" si="66"/>
        <v>0</v>
      </c>
      <c r="AB845" s="81">
        <f t="shared" si="67"/>
        <v>0</v>
      </c>
      <c r="AC845" s="308"/>
      <c r="AD845" s="238"/>
      <c r="AE845" s="238"/>
      <c r="AF845" s="190"/>
      <c r="AG845" s="190"/>
      <c r="AH845" s="200"/>
      <c r="AI845" s="200"/>
      <c r="AJ845" s="187"/>
      <c r="AK845" s="187"/>
      <c r="AL845" s="187"/>
      <c r="AM845" s="252"/>
      <c r="AN845" s="252"/>
      <c r="AO845" s="252"/>
      <c r="AP845" s="252"/>
      <c r="AQ845" s="262"/>
      <c r="AR845" s="209"/>
    </row>
    <row r="846" spans="1:44" ht="13.5" customHeight="1" x14ac:dyDescent="0.2">
      <c r="A846" s="278"/>
      <c r="B846" s="287"/>
      <c r="C846" s="305"/>
      <c r="D846" s="287"/>
      <c r="E846" s="302"/>
      <c r="F846" s="287"/>
      <c r="G846" s="225"/>
      <c r="H846" s="197"/>
      <c r="I846" s="243"/>
      <c r="J846" s="182"/>
      <c r="K846" s="180"/>
      <c r="L846" s="180"/>
      <c r="M846" s="182"/>
      <c r="N846" s="190"/>
      <c r="O846" s="190"/>
      <c r="P846" s="193"/>
      <c r="Q846" s="180"/>
      <c r="R846" s="257"/>
      <c r="S846" s="30" t="s">
        <v>955</v>
      </c>
      <c r="T846" s="76"/>
      <c r="U846" s="77"/>
      <c r="V846" s="77"/>
      <c r="W846" s="77"/>
      <c r="X846" s="77"/>
      <c r="Y846" s="77"/>
      <c r="Z846" s="31" t="str">
        <f t="shared" si="63"/>
        <v/>
      </c>
      <c r="AA846" s="81">
        <f t="shared" si="66"/>
        <v>0</v>
      </c>
      <c r="AB846" s="81">
        <f t="shared" si="67"/>
        <v>0</v>
      </c>
      <c r="AC846" s="308"/>
      <c r="AD846" s="238"/>
      <c r="AE846" s="238"/>
      <c r="AF846" s="190"/>
      <c r="AG846" s="190"/>
      <c r="AH846" s="200"/>
      <c r="AI846" s="200"/>
      <c r="AJ846" s="187"/>
      <c r="AK846" s="187"/>
      <c r="AL846" s="187"/>
      <c r="AM846" s="252"/>
      <c r="AN846" s="252"/>
      <c r="AO846" s="252"/>
      <c r="AP846" s="252"/>
      <c r="AQ846" s="262"/>
      <c r="AR846" s="209"/>
    </row>
    <row r="847" spans="1:44" ht="13.5" customHeight="1" x14ac:dyDescent="0.2">
      <c r="A847" s="278"/>
      <c r="B847" s="287"/>
      <c r="C847" s="305"/>
      <c r="D847" s="287"/>
      <c r="E847" s="302"/>
      <c r="F847" s="287"/>
      <c r="G847" s="225"/>
      <c r="H847" s="197"/>
      <c r="I847" s="243"/>
      <c r="J847" s="182"/>
      <c r="K847" s="180"/>
      <c r="L847" s="180"/>
      <c r="M847" s="182"/>
      <c r="N847" s="190"/>
      <c r="O847" s="190"/>
      <c r="P847" s="193"/>
      <c r="Q847" s="180"/>
      <c r="R847" s="257"/>
      <c r="S847" s="30" t="s">
        <v>956</v>
      </c>
      <c r="T847" s="76"/>
      <c r="U847" s="77"/>
      <c r="V847" s="77"/>
      <c r="W847" s="77"/>
      <c r="X847" s="77"/>
      <c r="Y847" s="77"/>
      <c r="Z847" s="31" t="str">
        <f t="shared" si="63"/>
        <v/>
      </c>
      <c r="AA847" s="81">
        <f t="shared" si="66"/>
        <v>0</v>
      </c>
      <c r="AB847" s="81">
        <f t="shared" si="67"/>
        <v>0</v>
      </c>
      <c r="AC847" s="308"/>
      <c r="AD847" s="238"/>
      <c r="AE847" s="238"/>
      <c r="AF847" s="190"/>
      <c r="AG847" s="190"/>
      <c r="AH847" s="200"/>
      <c r="AI847" s="200"/>
      <c r="AJ847" s="187"/>
      <c r="AK847" s="187"/>
      <c r="AL847" s="187"/>
      <c r="AM847" s="252"/>
      <c r="AN847" s="252"/>
      <c r="AO847" s="252"/>
      <c r="AP847" s="252"/>
      <c r="AQ847" s="262"/>
      <c r="AR847" s="209"/>
    </row>
    <row r="848" spans="1:44" ht="13.5" customHeight="1" x14ac:dyDescent="0.2">
      <c r="A848" s="278"/>
      <c r="B848" s="287"/>
      <c r="C848" s="305"/>
      <c r="D848" s="287"/>
      <c r="E848" s="302"/>
      <c r="F848" s="287"/>
      <c r="G848" s="225"/>
      <c r="H848" s="197"/>
      <c r="I848" s="243">
        <v>33.5</v>
      </c>
      <c r="J848" s="182"/>
      <c r="K848" s="180"/>
      <c r="L848" s="180"/>
      <c r="M848" s="182"/>
      <c r="N848" s="190"/>
      <c r="O848" s="190"/>
      <c r="P848" s="193"/>
      <c r="Q848" s="180"/>
      <c r="R848" s="256">
        <f>IF(Q848="SI",1,IF(Q848="NO",3,0))</f>
        <v>0</v>
      </c>
      <c r="S848" s="30" t="s">
        <v>957</v>
      </c>
      <c r="T848" s="76"/>
      <c r="U848" s="77"/>
      <c r="V848" s="77"/>
      <c r="W848" s="77"/>
      <c r="X848" s="77"/>
      <c r="Y848" s="77"/>
      <c r="Z848" s="31" t="str">
        <f t="shared" si="63"/>
        <v/>
      </c>
      <c r="AA848" s="81">
        <f t="shared" si="66"/>
        <v>0</v>
      </c>
      <c r="AB848" s="81">
        <f t="shared" si="67"/>
        <v>0</v>
      </c>
      <c r="AC848" s="308"/>
      <c r="AD848" s="238"/>
      <c r="AE848" s="238"/>
      <c r="AF848" s="190"/>
      <c r="AG848" s="190"/>
      <c r="AH848" s="200"/>
      <c r="AI848" s="200"/>
      <c r="AJ848" s="187"/>
      <c r="AK848" s="187"/>
      <c r="AL848" s="187"/>
      <c r="AM848" s="252"/>
      <c r="AN848" s="252"/>
      <c r="AO848" s="252"/>
      <c r="AP848" s="252"/>
      <c r="AQ848" s="262"/>
      <c r="AR848" s="255"/>
    </row>
    <row r="849" spans="1:44" ht="13.5" customHeight="1" x14ac:dyDescent="0.2">
      <c r="A849" s="278"/>
      <c r="B849" s="287"/>
      <c r="C849" s="305"/>
      <c r="D849" s="287"/>
      <c r="E849" s="302"/>
      <c r="F849" s="287"/>
      <c r="G849" s="225"/>
      <c r="H849" s="197"/>
      <c r="I849" s="243"/>
      <c r="J849" s="182"/>
      <c r="K849" s="180"/>
      <c r="L849" s="180"/>
      <c r="M849" s="182"/>
      <c r="N849" s="190"/>
      <c r="O849" s="190"/>
      <c r="P849" s="193"/>
      <c r="Q849" s="180"/>
      <c r="R849" s="257"/>
      <c r="S849" s="30" t="s">
        <v>958</v>
      </c>
      <c r="T849" s="76"/>
      <c r="U849" s="77"/>
      <c r="V849" s="77"/>
      <c r="W849" s="77"/>
      <c r="X849" s="77"/>
      <c r="Y849" s="77"/>
      <c r="Z849" s="31" t="str">
        <f t="shared" si="63"/>
        <v/>
      </c>
      <c r="AA849" s="81">
        <f t="shared" si="66"/>
        <v>0</v>
      </c>
      <c r="AB849" s="81">
        <f t="shared" si="67"/>
        <v>0</v>
      </c>
      <c r="AC849" s="308"/>
      <c r="AD849" s="238"/>
      <c r="AE849" s="238"/>
      <c r="AF849" s="190"/>
      <c r="AG849" s="190"/>
      <c r="AH849" s="200"/>
      <c r="AI849" s="200"/>
      <c r="AJ849" s="187"/>
      <c r="AK849" s="187"/>
      <c r="AL849" s="187"/>
      <c r="AM849" s="252"/>
      <c r="AN849" s="252"/>
      <c r="AO849" s="252"/>
      <c r="AP849" s="252"/>
      <c r="AQ849" s="262"/>
      <c r="AR849" s="209"/>
    </row>
    <row r="850" spans="1:44" ht="13.5" customHeight="1" x14ac:dyDescent="0.2">
      <c r="A850" s="278"/>
      <c r="B850" s="287"/>
      <c r="C850" s="305"/>
      <c r="D850" s="287"/>
      <c r="E850" s="302"/>
      <c r="F850" s="287"/>
      <c r="G850" s="225"/>
      <c r="H850" s="197"/>
      <c r="I850" s="243"/>
      <c r="J850" s="182"/>
      <c r="K850" s="180"/>
      <c r="L850" s="180"/>
      <c r="M850" s="182"/>
      <c r="N850" s="190"/>
      <c r="O850" s="190"/>
      <c r="P850" s="193"/>
      <c r="Q850" s="180"/>
      <c r="R850" s="257"/>
      <c r="S850" s="30" t="s">
        <v>959</v>
      </c>
      <c r="T850" s="76"/>
      <c r="U850" s="77"/>
      <c r="V850" s="77"/>
      <c r="W850" s="77"/>
      <c r="X850" s="77"/>
      <c r="Y850" s="77"/>
      <c r="Z850" s="31" t="str">
        <f t="shared" si="63"/>
        <v/>
      </c>
      <c r="AA850" s="81">
        <f t="shared" si="66"/>
        <v>0</v>
      </c>
      <c r="AB850" s="81">
        <f t="shared" si="67"/>
        <v>0</v>
      </c>
      <c r="AC850" s="308"/>
      <c r="AD850" s="238"/>
      <c r="AE850" s="238"/>
      <c r="AF850" s="190"/>
      <c r="AG850" s="190"/>
      <c r="AH850" s="200"/>
      <c r="AI850" s="200"/>
      <c r="AJ850" s="187"/>
      <c r="AK850" s="187"/>
      <c r="AL850" s="187"/>
      <c r="AM850" s="252"/>
      <c r="AN850" s="252"/>
      <c r="AO850" s="252"/>
      <c r="AP850" s="252"/>
      <c r="AQ850" s="262"/>
      <c r="AR850" s="209"/>
    </row>
    <row r="851" spans="1:44" ht="13.5" customHeight="1" x14ac:dyDescent="0.2">
      <c r="A851" s="278"/>
      <c r="B851" s="287"/>
      <c r="C851" s="305"/>
      <c r="D851" s="287"/>
      <c r="E851" s="302"/>
      <c r="F851" s="287"/>
      <c r="G851" s="225"/>
      <c r="H851" s="197"/>
      <c r="I851" s="243"/>
      <c r="J851" s="182"/>
      <c r="K851" s="180"/>
      <c r="L851" s="180"/>
      <c r="M851" s="182"/>
      <c r="N851" s="190"/>
      <c r="O851" s="190"/>
      <c r="P851" s="193"/>
      <c r="Q851" s="180"/>
      <c r="R851" s="257"/>
      <c r="S851" s="30" t="s">
        <v>960</v>
      </c>
      <c r="T851" s="76"/>
      <c r="U851" s="77"/>
      <c r="V851" s="77"/>
      <c r="W851" s="77"/>
      <c r="X851" s="77"/>
      <c r="Y851" s="77"/>
      <c r="Z851" s="31" t="str">
        <f t="shared" si="63"/>
        <v/>
      </c>
      <c r="AA851" s="81">
        <f t="shared" si="66"/>
        <v>0</v>
      </c>
      <c r="AB851" s="81">
        <f t="shared" si="67"/>
        <v>0</v>
      </c>
      <c r="AC851" s="308"/>
      <c r="AD851" s="238"/>
      <c r="AE851" s="238"/>
      <c r="AF851" s="190"/>
      <c r="AG851" s="190"/>
      <c r="AH851" s="200"/>
      <c r="AI851" s="200"/>
      <c r="AJ851" s="187"/>
      <c r="AK851" s="187"/>
      <c r="AL851" s="187"/>
      <c r="AM851" s="252"/>
      <c r="AN851" s="252"/>
      <c r="AO851" s="252"/>
      <c r="AP851" s="252"/>
      <c r="AQ851" s="262"/>
      <c r="AR851" s="209"/>
    </row>
    <row r="852" spans="1:44" ht="13.5" customHeight="1" x14ac:dyDescent="0.2">
      <c r="A852" s="279"/>
      <c r="B852" s="288"/>
      <c r="C852" s="306"/>
      <c r="D852" s="288"/>
      <c r="E852" s="303"/>
      <c r="F852" s="288"/>
      <c r="G852" s="226"/>
      <c r="H852" s="198"/>
      <c r="I852" s="244"/>
      <c r="J852" s="228"/>
      <c r="K852" s="181"/>
      <c r="L852" s="181"/>
      <c r="M852" s="228"/>
      <c r="N852" s="191"/>
      <c r="O852" s="191"/>
      <c r="P852" s="194"/>
      <c r="Q852" s="181"/>
      <c r="R852" s="299"/>
      <c r="S852" s="32" t="s">
        <v>961</v>
      </c>
      <c r="T852" s="78"/>
      <c r="U852" s="79"/>
      <c r="V852" s="79"/>
      <c r="W852" s="79"/>
      <c r="X852" s="79"/>
      <c r="Y852" s="79"/>
      <c r="Z852" s="33" t="str">
        <f t="shared" si="63"/>
        <v/>
      </c>
      <c r="AA852" s="82">
        <f t="shared" si="66"/>
        <v>0</v>
      </c>
      <c r="AB852" s="82">
        <f t="shared" si="67"/>
        <v>0</v>
      </c>
      <c r="AC852" s="309"/>
      <c r="AD852" s="239"/>
      <c r="AE852" s="239"/>
      <c r="AF852" s="191"/>
      <c r="AG852" s="191"/>
      <c r="AH852" s="201"/>
      <c r="AI852" s="201"/>
      <c r="AJ852" s="188"/>
      <c r="AK852" s="188"/>
      <c r="AL852" s="188"/>
      <c r="AM852" s="253"/>
      <c r="AN852" s="253"/>
      <c r="AO852" s="253"/>
      <c r="AP852" s="253"/>
      <c r="AQ852" s="263"/>
      <c r="AR852" s="210"/>
    </row>
    <row r="853" spans="1:44" ht="13.5" customHeight="1" x14ac:dyDescent="0.2">
      <c r="A853" s="289" t="str">
        <f>IF(E853&lt;&gt;"",'Información General'!$D$15&amp;"_"&amp;+$A$1+34,"")</f>
        <v/>
      </c>
      <c r="B853" s="274"/>
      <c r="C853" s="271"/>
      <c r="D853" s="274"/>
      <c r="E853" s="280"/>
      <c r="F853" s="274"/>
      <c r="G853" s="283"/>
      <c r="H853" s="242"/>
      <c r="I853" s="300">
        <v>34.1</v>
      </c>
      <c r="J853" s="242"/>
      <c r="K853" s="196"/>
      <c r="L853" s="196"/>
      <c r="M853" s="242"/>
      <c r="N853" s="183"/>
      <c r="O853" s="183"/>
      <c r="P853" s="234" t="str">
        <f>IF(AND(N853&lt;&gt;"",O853&lt;&gt;""),IF(AND(N853&gt;5,O853&gt;5),"I",IF(AND(N853&lt;=5,O853&gt;5),"II",IF(AND(N853&gt;5,O853&lt;=5),"IV",IF(AND(N853&lt;=5,O853&lt;=5),"III")))),"")</f>
        <v/>
      </c>
      <c r="Q853" s="196"/>
      <c r="R853" s="297">
        <f>IF(Q853="SI",1,IF(Q853="NO",3,0))</f>
        <v>0</v>
      </c>
      <c r="S853" s="28" t="s">
        <v>962</v>
      </c>
      <c r="T853" s="73"/>
      <c r="U853" s="74"/>
      <c r="V853" s="74"/>
      <c r="W853" s="74"/>
      <c r="X853" s="74"/>
      <c r="Y853" s="74"/>
      <c r="Z853" s="29" t="str">
        <f t="shared" si="63"/>
        <v/>
      </c>
      <c r="AA853" s="80">
        <f t="shared" si="66"/>
        <v>0</v>
      </c>
      <c r="AB853" s="80">
        <f>IF(Z853="Deficiente",1,0)</f>
        <v>0</v>
      </c>
      <c r="AC853" s="337" t="str">
        <f>IF(SUM(R853:R877)&gt;=1,IF((SUM(R853:R877)/COUNTA(Q853:Q877))=1,IF(SUM(AA853:AA877)&gt;=1,IF(SUM(AA853:AA877)/(SUM(AA853:AA877)+SUM(AB853:AB877))=100%,"SI","NO"),"NO"),"NO"),"")</f>
        <v/>
      </c>
      <c r="AD853" s="237" t="str">
        <f>IF($N853=1,"b","")</f>
        <v/>
      </c>
      <c r="AE853" s="237" t="str">
        <f>IF($O853=1,"b","")</f>
        <v/>
      </c>
      <c r="AF853" s="183"/>
      <c r="AG853" s="183"/>
      <c r="AH853" s="199">
        <f>IF(OR($AD853="b",$AE853="b"),2,0)</f>
        <v>0</v>
      </c>
      <c r="AI853" s="199">
        <f>IF(AND($N853=1,$AF853=1,$O853=1,$AG853=1),1,0)</f>
        <v>0</v>
      </c>
      <c r="AJ853" s="215">
        <f>IF(AF853&lt;&gt;"",IF(AI853=1,1,IF(OR($AF853&gt;$N853,AND($AC853="SI",$AF853=$N853),AND($AC853="NO",$AF853&lt;&gt;$N853)),0,1)),0)</f>
        <v>0</v>
      </c>
      <c r="AK853" s="215">
        <f>IF(AG853&lt;&gt;"",IF(AI853=1,1,IF(OR(AG853&gt;O853,AND(AC853="SI",AG853=O853),AND(AC853="NO",AG853&lt;&gt;O853)),0,1)),0)</f>
        <v>0</v>
      </c>
      <c r="AL853" s="215">
        <f>IF(AC853&lt;&gt;"",(+AI853+AJ853+AK853),0)</f>
        <v>0</v>
      </c>
      <c r="AM853" s="333" t="str">
        <f>IF($AL853&gt;=2,IF(AND($AF853="",$AG853=""),"",IF(AND($AF853&gt;5,$AG853&gt;5),"I","")),"")</f>
        <v/>
      </c>
      <c r="AN853" s="333" t="str">
        <f>IF($AL853&gt;=2,IF(AND($AF853="",$AG853=""),"",IF(AND($AF853&lt;6,$AG853&gt;5),"II","")),"")</f>
        <v/>
      </c>
      <c r="AO853" s="333" t="str">
        <f>IF($AL853&gt;=2,IF(AND($AF853="",$AG853=""),"",IF(AND($AF853&lt;6,$AG853&lt;6),"III","")),"")</f>
        <v/>
      </c>
      <c r="AP853" s="333" t="str">
        <f>IF($AL853&gt;=2,IF(AND($AF853="",$AG853=""),"",IF(AND($AF853&gt;5,$AG853&lt;6),"IV","")),"")</f>
        <v/>
      </c>
      <c r="AQ853" s="264"/>
      <c r="AR853" s="267"/>
    </row>
    <row r="854" spans="1:44" ht="13.5" customHeight="1" x14ac:dyDescent="0.2">
      <c r="A854" s="290"/>
      <c r="B854" s="275"/>
      <c r="C854" s="272"/>
      <c r="D854" s="275"/>
      <c r="E854" s="281"/>
      <c r="F854" s="275"/>
      <c r="G854" s="284"/>
      <c r="H854" s="197"/>
      <c r="I854" s="295"/>
      <c r="J854" s="197"/>
      <c r="K854" s="195"/>
      <c r="L854" s="195"/>
      <c r="M854" s="197"/>
      <c r="N854" s="184"/>
      <c r="O854" s="184"/>
      <c r="P854" s="235"/>
      <c r="Q854" s="195"/>
      <c r="R854" s="257"/>
      <c r="S854" s="30" t="s">
        <v>963</v>
      </c>
      <c r="T854" s="76"/>
      <c r="U854" s="77"/>
      <c r="V854" s="77"/>
      <c r="W854" s="77"/>
      <c r="X854" s="77"/>
      <c r="Y854" s="77"/>
      <c r="Z854" s="31" t="str">
        <f t="shared" si="63"/>
        <v/>
      </c>
      <c r="AA854" s="81">
        <f t="shared" si="66"/>
        <v>0</v>
      </c>
      <c r="AB854" s="81">
        <f t="shared" ref="AB854:AB877" si="68">IF(Z854="Deficiente",1,0)</f>
        <v>0</v>
      </c>
      <c r="AC854" s="338"/>
      <c r="AD854" s="238"/>
      <c r="AE854" s="238"/>
      <c r="AF854" s="184"/>
      <c r="AG854" s="184"/>
      <c r="AH854" s="200"/>
      <c r="AI854" s="200"/>
      <c r="AJ854" s="216"/>
      <c r="AK854" s="216"/>
      <c r="AL854" s="216"/>
      <c r="AM854" s="252"/>
      <c r="AN854" s="252"/>
      <c r="AO854" s="252"/>
      <c r="AP854" s="252"/>
      <c r="AQ854" s="265"/>
      <c r="AR854" s="209"/>
    </row>
    <row r="855" spans="1:44" ht="13.5" customHeight="1" x14ac:dyDescent="0.2">
      <c r="A855" s="290"/>
      <c r="B855" s="275"/>
      <c r="C855" s="272"/>
      <c r="D855" s="275"/>
      <c r="E855" s="281"/>
      <c r="F855" s="275"/>
      <c r="G855" s="284"/>
      <c r="H855" s="197"/>
      <c r="I855" s="295"/>
      <c r="J855" s="197"/>
      <c r="K855" s="195"/>
      <c r="L855" s="195"/>
      <c r="M855" s="197"/>
      <c r="N855" s="184"/>
      <c r="O855" s="184"/>
      <c r="P855" s="235"/>
      <c r="Q855" s="195"/>
      <c r="R855" s="257"/>
      <c r="S855" s="30" t="s">
        <v>964</v>
      </c>
      <c r="T855" s="76"/>
      <c r="U855" s="77"/>
      <c r="V855" s="77"/>
      <c r="W855" s="77"/>
      <c r="X855" s="77"/>
      <c r="Y855" s="77"/>
      <c r="Z855" s="31" t="str">
        <f t="shared" si="63"/>
        <v/>
      </c>
      <c r="AA855" s="81">
        <f t="shared" si="66"/>
        <v>0</v>
      </c>
      <c r="AB855" s="81">
        <f t="shared" si="68"/>
        <v>0</v>
      </c>
      <c r="AC855" s="338"/>
      <c r="AD855" s="238"/>
      <c r="AE855" s="238"/>
      <c r="AF855" s="184"/>
      <c r="AG855" s="184"/>
      <c r="AH855" s="200"/>
      <c r="AI855" s="200"/>
      <c r="AJ855" s="216"/>
      <c r="AK855" s="216"/>
      <c r="AL855" s="216"/>
      <c r="AM855" s="252"/>
      <c r="AN855" s="252"/>
      <c r="AO855" s="252"/>
      <c r="AP855" s="252"/>
      <c r="AQ855" s="265"/>
      <c r="AR855" s="209"/>
    </row>
    <row r="856" spans="1:44" ht="13.5" customHeight="1" x14ac:dyDescent="0.2">
      <c r="A856" s="290"/>
      <c r="B856" s="275"/>
      <c r="C856" s="272"/>
      <c r="D856" s="275"/>
      <c r="E856" s="281"/>
      <c r="F856" s="275"/>
      <c r="G856" s="284"/>
      <c r="H856" s="197"/>
      <c r="I856" s="295"/>
      <c r="J856" s="197"/>
      <c r="K856" s="195"/>
      <c r="L856" s="195"/>
      <c r="M856" s="197"/>
      <c r="N856" s="184"/>
      <c r="O856" s="184"/>
      <c r="P856" s="235"/>
      <c r="Q856" s="195"/>
      <c r="R856" s="257"/>
      <c r="S856" s="30" t="s">
        <v>965</v>
      </c>
      <c r="T856" s="76"/>
      <c r="U856" s="77"/>
      <c r="V856" s="77"/>
      <c r="W856" s="77"/>
      <c r="X856" s="77"/>
      <c r="Y856" s="77"/>
      <c r="Z856" s="31" t="str">
        <f t="shared" si="63"/>
        <v/>
      </c>
      <c r="AA856" s="81">
        <f t="shared" si="66"/>
        <v>0</v>
      </c>
      <c r="AB856" s="81">
        <f t="shared" si="68"/>
        <v>0</v>
      </c>
      <c r="AC856" s="338"/>
      <c r="AD856" s="238"/>
      <c r="AE856" s="238"/>
      <c r="AF856" s="184"/>
      <c r="AG856" s="184"/>
      <c r="AH856" s="200"/>
      <c r="AI856" s="200"/>
      <c r="AJ856" s="216"/>
      <c r="AK856" s="216"/>
      <c r="AL856" s="216"/>
      <c r="AM856" s="252"/>
      <c r="AN856" s="252"/>
      <c r="AO856" s="252"/>
      <c r="AP856" s="252"/>
      <c r="AQ856" s="265"/>
      <c r="AR856" s="209"/>
    </row>
    <row r="857" spans="1:44" ht="13.5" customHeight="1" x14ac:dyDescent="0.2">
      <c r="A857" s="290"/>
      <c r="B857" s="275"/>
      <c r="C857" s="272"/>
      <c r="D857" s="275"/>
      <c r="E857" s="281"/>
      <c r="F857" s="275"/>
      <c r="G857" s="284"/>
      <c r="H857" s="197"/>
      <c r="I857" s="295"/>
      <c r="J857" s="197"/>
      <c r="K857" s="195"/>
      <c r="L857" s="195"/>
      <c r="M857" s="197"/>
      <c r="N857" s="184"/>
      <c r="O857" s="184"/>
      <c r="P857" s="235"/>
      <c r="Q857" s="195"/>
      <c r="R857" s="257"/>
      <c r="S857" s="30" t="s">
        <v>966</v>
      </c>
      <c r="T857" s="76"/>
      <c r="U857" s="77"/>
      <c r="V857" s="77"/>
      <c r="W857" s="77"/>
      <c r="X857" s="77"/>
      <c r="Y857" s="77"/>
      <c r="Z857" s="31" t="str">
        <f t="shared" si="63"/>
        <v/>
      </c>
      <c r="AA857" s="81">
        <f t="shared" si="66"/>
        <v>0</v>
      </c>
      <c r="AB857" s="81">
        <f t="shared" si="68"/>
        <v>0</v>
      </c>
      <c r="AC857" s="338"/>
      <c r="AD857" s="238"/>
      <c r="AE857" s="238"/>
      <c r="AF857" s="184"/>
      <c r="AG857" s="184"/>
      <c r="AH857" s="200"/>
      <c r="AI857" s="200"/>
      <c r="AJ857" s="216"/>
      <c r="AK857" s="216"/>
      <c r="AL857" s="216"/>
      <c r="AM857" s="252"/>
      <c r="AN857" s="252"/>
      <c r="AO857" s="252"/>
      <c r="AP857" s="252"/>
      <c r="AQ857" s="265"/>
      <c r="AR857" s="209"/>
    </row>
    <row r="858" spans="1:44" ht="13.5" customHeight="1" x14ac:dyDescent="0.2">
      <c r="A858" s="290"/>
      <c r="B858" s="275"/>
      <c r="C858" s="272"/>
      <c r="D858" s="275"/>
      <c r="E858" s="281"/>
      <c r="F858" s="275"/>
      <c r="G858" s="284"/>
      <c r="H858" s="197"/>
      <c r="I858" s="295">
        <v>34.200000000000003</v>
      </c>
      <c r="J858" s="197"/>
      <c r="K858" s="195"/>
      <c r="L858" s="195"/>
      <c r="M858" s="197"/>
      <c r="N858" s="184"/>
      <c r="O858" s="184"/>
      <c r="P858" s="235"/>
      <c r="Q858" s="195"/>
      <c r="R858" s="298">
        <f>IF(Q858="SI",1,IF(Q858="NO",3,0))</f>
        <v>0</v>
      </c>
      <c r="S858" s="30" t="s">
        <v>967</v>
      </c>
      <c r="T858" s="76"/>
      <c r="U858" s="77"/>
      <c r="V858" s="77"/>
      <c r="W858" s="77"/>
      <c r="X858" s="77"/>
      <c r="Y858" s="77"/>
      <c r="Z858" s="31" t="str">
        <f t="shared" si="63"/>
        <v/>
      </c>
      <c r="AA858" s="81">
        <f t="shared" si="66"/>
        <v>0</v>
      </c>
      <c r="AB858" s="81">
        <f t="shared" si="68"/>
        <v>0</v>
      </c>
      <c r="AC858" s="338"/>
      <c r="AD858" s="238"/>
      <c r="AE858" s="238"/>
      <c r="AF858" s="184"/>
      <c r="AG858" s="184"/>
      <c r="AH858" s="200"/>
      <c r="AI858" s="200"/>
      <c r="AJ858" s="216"/>
      <c r="AK858" s="216"/>
      <c r="AL858" s="216"/>
      <c r="AM858" s="252"/>
      <c r="AN858" s="252"/>
      <c r="AO858" s="252"/>
      <c r="AP858" s="252"/>
      <c r="AQ858" s="265"/>
      <c r="AR858" s="208"/>
    </row>
    <row r="859" spans="1:44" ht="13.5" customHeight="1" x14ac:dyDescent="0.2">
      <c r="A859" s="290"/>
      <c r="B859" s="275"/>
      <c r="C859" s="272"/>
      <c r="D859" s="275"/>
      <c r="E859" s="281"/>
      <c r="F859" s="275"/>
      <c r="G859" s="284"/>
      <c r="H859" s="197"/>
      <c r="I859" s="295"/>
      <c r="J859" s="197"/>
      <c r="K859" s="195"/>
      <c r="L859" s="195"/>
      <c r="M859" s="197"/>
      <c r="N859" s="184"/>
      <c r="O859" s="184"/>
      <c r="P859" s="235"/>
      <c r="Q859" s="195"/>
      <c r="R859" s="257"/>
      <c r="S859" s="30" t="s">
        <v>968</v>
      </c>
      <c r="T859" s="76"/>
      <c r="U859" s="77"/>
      <c r="V859" s="77"/>
      <c r="W859" s="77"/>
      <c r="X859" s="77"/>
      <c r="Y859" s="77"/>
      <c r="Z859" s="31" t="str">
        <f t="shared" si="63"/>
        <v/>
      </c>
      <c r="AA859" s="81">
        <f t="shared" si="66"/>
        <v>0</v>
      </c>
      <c r="AB859" s="81">
        <f t="shared" si="68"/>
        <v>0</v>
      </c>
      <c r="AC859" s="338"/>
      <c r="AD859" s="238"/>
      <c r="AE859" s="238"/>
      <c r="AF859" s="184"/>
      <c r="AG859" s="184"/>
      <c r="AH859" s="200"/>
      <c r="AI859" s="200"/>
      <c r="AJ859" s="216"/>
      <c r="AK859" s="216"/>
      <c r="AL859" s="216"/>
      <c r="AM859" s="252"/>
      <c r="AN859" s="252"/>
      <c r="AO859" s="252"/>
      <c r="AP859" s="252"/>
      <c r="AQ859" s="265"/>
      <c r="AR859" s="209"/>
    </row>
    <row r="860" spans="1:44" ht="13.5" customHeight="1" x14ac:dyDescent="0.2">
      <c r="A860" s="290"/>
      <c r="B860" s="275"/>
      <c r="C860" s="272"/>
      <c r="D860" s="275"/>
      <c r="E860" s="281"/>
      <c r="F860" s="275"/>
      <c r="G860" s="284"/>
      <c r="H860" s="197"/>
      <c r="I860" s="295"/>
      <c r="J860" s="197"/>
      <c r="K860" s="195"/>
      <c r="L860" s="195"/>
      <c r="M860" s="197"/>
      <c r="N860" s="184"/>
      <c r="O860" s="184"/>
      <c r="P860" s="235"/>
      <c r="Q860" s="195"/>
      <c r="R860" s="257"/>
      <c r="S860" s="30" t="s">
        <v>969</v>
      </c>
      <c r="T860" s="76"/>
      <c r="U860" s="77"/>
      <c r="V860" s="77"/>
      <c r="W860" s="77"/>
      <c r="X860" s="77"/>
      <c r="Y860" s="77"/>
      <c r="Z860" s="31" t="str">
        <f t="shared" si="63"/>
        <v/>
      </c>
      <c r="AA860" s="81">
        <f t="shared" ref="AA860:AA891" si="69">IF(Z860="Suficiente",1,0)</f>
        <v>0</v>
      </c>
      <c r="AB860" s="81">
        <f t="shared" si="68"/>
        <v>0</v>
      </c>
      <c r="AC860" s="338"/>
      <c r="AD860" s="238"/>
      <c r="AE860" s="238"/>
      <c r="AF860" s="184"/>
      <c r="AG860" s="184"/>
      <c r="AH860" s="200"/>
      <c r="AI860" s="200"/>
      <c r="AJ860" s="216"/>
      <c r="AK860" s="216"/>
      <c r="AL860" s="216"/>
      <c r="AM860" s="252"/>
      <c r="AN860" s="252"/>
      <c r="AO860" s="252"/>
      <c r="AP860" s="252"/>
      <c r="AQ860" s="265"/>
      <c r="AR860" s="209"/>
    </row>
    <row r="861" spans="1:44" ht="13.5" customHeight="1" x14ac:dyDescent="0.2">
      <c r="A861" s="290"/>
      <c r="B861" s="275"/>
      <c r="C861" s="272"/>
      <c r="D861" s="275"/>
      <c r="E861" s="281"/>
      <c r="F861" s="275"/>
      <c r="G861" s="284"/>
      <c r="H861" s="197"/>
      <c r="I861" s="295"/>
      <c r="J861" s="197"/>
      <c r="K861" s="195"/>
      <c r="L861" s="195"/>
      <c r="M861" s="197"/>
      <c r="N861" s="184"/>
      <c r="O861" s="184"/>
      <c r="P861" s="235"/>
      <c r="Q861" s="195"/>
      <c r="R861" s="257"/>
      <c r="S861" s="30" t="s">
        <v>970</v>
      </c>
      <c r="T861" s="76"/>
      <c r="U861" s="77"/>
      <c r="V861" s="77"/>
      <c r="W861" s="77"/>
      <c r="X861" s="77"/>
      <c r="Y861" s="77"/>
      <c r="Z861" s="31" t="str">
        <f t="shared" si="63"/>
        <v/>
      </c>
      <c r="AA861" s="81">
        <f t="shared" si="69"/>
        <v>0</v>
      </c>
      <c r="AB861" s="81">
        <f t="shared" si="68"/>
        <v>0</v>
      </c>
      <c r="AC861" s="338"/>
      <c r="AD861" s="238"/>
      <c r="AE861" s="238"/>
      <c r="AF861" s="184"/>
      <c r="AG861" s="184"/>
      <c r="AH861" s="200"/>
      <c r="AI861" s="200"/>
      <c r="AJ861" s="216"/>
      <c r="AK861" s="216"/>
      <c r="AL861" s="216"/>
      <c r="AM861" s="252"/>
      <c r="AN861" s="252"/>
      <c r="AO861" s="252"/>
      <c r="AP861" s="252"/>
      <c r="AQ861" s="265"/>
      <c r="AR861" s="209"/>
    </row>
    <row r="862" spans="1:44" ht="13.5" customHeight="1" x14ac:dyDescent="0.2">
      <c r="A862" s="290"/>
      <c r="B862" s="275"/>
      <c r="C862" s="272"/>
      <c r="D862" s="275"/>
      <c r="E862" s="281"/>
      <c r="F862" s="275"/>
      <c r="G862" s="284"/>
      <c r="H862" s="197"/>
      <c r="I862" s="295"/>
      <c r="J862" s="197"/>
      <c r="K862" s="195"/>
      <c r="L862" s="195"/>
      <c r="M862" s="197"/>
      <c r="N862" s="184"/>
      <c r="O862" s="184"/>
      <c r="P862" s="235"/>
      <c r="Q862" s="195"/>
      <c r="R862" s="257"/>
      <c r="S862" s="30" t="s">
        <v>971</v>
      </c>
      <c r="T862" s="76"/>
      <c r="U862" s="77"/>
      <c r="V862" s="77"/>
      <c r="W862" s="77"/>
      <c r="X862" s="77"/>
      <c r="Y862" s="77"/>
      <c r="Z862" s="31" t="str">
        <f t="shared" ref="Z862:Z925" si="70">IF($T862&lt;&gt;"",IF(AND(V862="SI",W862="SI",X862="SI",Y862="SI"),"Suficiente",IF(OR(V862="NO",W862="NO",X862="NO",Y862="NO"),"Deficiente",IF(OR(V862="",W862="",X862="",Y862=""),"Falta Valorar el Control",""))),"")</f>
        <v/>
      </c>
      <c r="AA862" s="81">
        <f t="shared" si="69"/>
        <v>0</v>
      </c>
      <c r="AB862" s="81">
        <f t="shared" si="68"/>
        <v>0</v>
      </c>
      <c r="AC862" s="338"/>
      <c r="AD862" s="238"/>
      <c r="AE862" s="238"/>
      <c r="AF862" s="184"/>
      <c r="AG862" s="184"/>
      <c r="AH862" s="200"/>
      <c r="AI862" s="200"/>
      <c r="AJ862" s="216"/>
      <c r="AK862" s="216"/>
      <c r="AL862" s="216"/>
      <c r="AM862" s="252"/>
      <c r="AN862" s="252"/>
      <c r="AO862" s="252"/>
      <c r="AP862" s="252"/>
      <c r="AQ862" s="265"/>
      <c r="AR862" s="209"/>
    </row>
    <row r="863" spans="1:44" ht="13.5" customHeight="1" x14ac:dyDescent="0.2">
      <c r="A863" s="290"/>
      <c r="B863" s="275"/>
      <c r="C863" s="272"/>
      <c r="D863" s="275"/>
      <c r="E863" s="281"/>
      <c r="F863" s="275"/>
      <c r="G863" s="284"/>
      <c r="H863" s="197"/>
      <c r="I863" s="295">
        <v>34.299999999999997</v>
      </c>
      <c r="J863" s="197"/>
      <c r="K863" s="195"/>
      <c r="L863" s="195"/>
      <c r="M863" s="197"/>
      <c r="N863" s="184"/>
      <c r="O863" s="184"/>
      <c r="P863" s="235"/>
      <c r="Q863" s="195"/>
      <c r="R863" s="298">
        <f>IF(Q863="SI",1,IF(Q863="NO",3,0))</f>
        <v>0</v>
      </c>
      <c r="S863" s="30" t="s">
        <v>972</v>
      </c>
      <c r="T863" s="76"/>
      <c r="U863" s="77"/>
      <c r="V863" s="77"/>
      <c r="W863" s="77"/>
      <c r="X863" s="77"/>
      <c r="Y863" s="77"/>
      <c r="Z863" s="31" t="str">
        <f t="shared" si="70"/>
        <v/>
      </c>
      <c r="AA863" s="81">
        <f t="shared" si="69"/>
        <v>0</v>
      </c>
      <c r="AB863" s="81">
        <f t="shared" si="68"/>
        <v>0</v>
      </c>
      <c r="AC863" s="338"/>
      <c r="AD863" s="238"/>
      <c r="AE863" s="238"/>
      <c r="AF863" s="184"/>
      <c r="AG863" s="184"/>
      <c r="AH863" s="200"/>
      <c r="AI863" s="200"/>
      <c r="AJ863" s="216"/>
      <c r="AK863" s="216"/>
      <c r="AL863" s="216"/>
      <c r="AM863" s="252"/>
      <c r="AN863" s="252"/>
      <c r="AO863" s="252"/>
      <c r="AP863" s="252"/>
      <c r="AQ863" s="265"/>
      <c r="AR863" s="208"/>
    </row>
    <row r="864" spans="1:44" ht="13.5" customHeight="1" x14ac:dyDescent="0.2">
      <c r="A864" s="290"/>
      <c r="B864" s="275"/>
      <c r="C864" s="272"/>
      <c r="D864" s="275"/>
      <c r="E864" s="281"/>
      <c r="F864" s="275"/>
      <c r="G864" s="284"/>
      <c r="H864" s="197"/>
      <c r="I864" s="295"/>
      <c r="J864" s="197"/>
      <c r="K864" s="195"/>
      <c r="L864" s="195"/>
      <c r="M864" s="197"/>
      <c r="N864" s="184"/>
      <c r="O864" s="184"/>
      <c r="P864" s="235"/>
      <c r="Q864" s="195"/>
      <c r="R864" s="257"/>
      <c r="S864" s="30" t="s">
        <v>973</v>
      </c>
      <c r="T864" s="76"/>
      <c r="U864" s="77"/>
      <c r="V864" s="77"/>
      <c r="W864" s="77"/>
      <c r="X864" s="77"/>
      <c r="Y864" s="77"/>
      <c r="Z864" s="31" t="str">
        <f t="shared" si="70"/>
        <v/>
      </c>
      <c r="AA864" s="81">
        <f t="shared" si="69"/>
        <v>0</v>
      </c>
      <c r="AB864" s="81">
        <f t="shared" si="68"/>
        <v>0</v>
      </c>
      <c r="AC864" s="338"/>
      <c r="AD864" s="238"/>
      <c r="AE864" s="238"/>
      <c r="AF864" s="184"/>
      <c r="AG864" s="184"/>
      <c r="AH864" s="200"/>
      <c r="AI864" s="200"/>
      <c r="AJ864" s="216"/>
      <c r="AK864" s="216"/>
      <c r="AL864" s="216"/>
      <c r="AM864" s="252"/>
      <c r="AN864" s="252"/>
      <c r="AO864" s="252"/>
      <c r="AP864" s="252"/>
      <c r="AQ864" s="265"/>
      <c r="AR864" s="209"/>
    </row>
    <row r="865" spans="1:44" ht="13.5" customHeight="1" x14ac:dyDescent="0.2">
      <c r="A865" s="290"/>
      <c r="B865" s="275"/>
      <c r="C865" s="272"/>
      <c r="D865" s="275"/>
      <c r="E865" s="281"/>
      <c r="F865" s="275"/>
      <c r="G865" s="284"/>
      <c r="H865" s="197"/>
      <c r="I865" s="295"/>
      <c r="J865" s="197"/>
      <c r="K865" s="195"/>
      <c r="L865" s="195"/>
      <c r="M865" s="197"/>
      <c r="N865" s="184"/>
      <c r="O865" s="184"/>
      <c r="P865" s="235"/>
      <c r="Q865" s="195"/>
      <c r="R865" s="257"/>
      <c r="S865" s="30" t="s">
        <v>974</v>
      </c>
      <c r="T865" s="76"/>
      <c r="U865" s="77"/>
      <c r="V865" s="77"/>
      <c r="W865" s="77"/>
      <c r="X865" s="77"/>
      <c r="Y865" s="77"/>
      <c r="Z865" s="31" t="str">
        <f t="shared" si="70"/>
        <v/>
      </c>
      <c r="AA865" s="81">
        <f t="shared" si="69"/>
        <v>0</v>
      </c>
      <c r="AB865" s="81">
        <f t="shared" si="68"/>
        <v>0</v>
      </c>
      <c r="AC865" s="338"/>
      <c r="AD865" s="238"/>
      <c r="AE865" s="238"/>
      <c r="AF865" s="184"/>
      <c r="AG865" s="184"/>
      <c r="AH865" s="200"/>
      <c r="AI865" s="200"/>
      <c r="AJ865" s="216"/>
      <c r="AK865" s="216"/>
      <c r="AL865" s="216"/>
      <c r="AM865" s="252"/>
      <c r="AN865" s="252"/>
      <c r="AO865" s="252"/>
      <c r="AP865" s="252"/>
      <c r="AQ865" s="265"/>
      <c r="AR865" s="209"/>
    </row>
    <row r="866" spans="1:44" ht="13.5" customHeight="1" x14ac:dyDescent="0.2">
      <c r="A866" s="290"/>
      <c r="B866" s="275"/>
      <c r="C866" s="272"/>
      <c r="D866" s="275"/>
      <c r="E866" s="281"/>
      <c r="F866" s="275"/>
      <c r="G866" s="284"/>
      <c r="H866" s="197"/>
      <c r="I866" s="295"/>
      <c r="J866" s="197"/>
      <c r="K866" s="195"/>
      <c r="L866" s="195"/>
      <c r="M866" s="197"/>
      <c r="N866" s="184"/>
      <c r="O866" s="184"/>
      <c r="P866" s="235"/>
      <c r="Q866" s="195"/>
      <c r="R866" s="257"/>
      <c r="S866" s="30" t="s">
        <v>975</v>
      </c>
      <c r="T866" s="76"/>
      <c r="U866" s="77"/>
      <c r="V866" s="77"/>
      <c r="W866" s="77"/>
      <c r="X866" s="77"/>
      <c r="Y866" s="77"/>
      <c r="Z866" s="31" t="str">
        <f t="shared" si="70"/>
        <v/>
      </c>
      <c r="AA866" s="81">
        <f t="shared" si="69"/>
        <v>0</v>
      </c>
      <c r="AB866" s="81">
        <f t="shared" si="68"/>
        <v>0</v>
      </c>
      <c r="AC866" s="338"/>
      <c r="AD866" s="238"/>
      <c r="AE866" s="238"/>
      <c r="AF866" s="184"/>
      <c r="AG866" s="184"/>
      <c r="AH866" s="200"/>
      <c r="AI866" s="200"/>
      <c r="AJ866" s="216"/>
      <c r="AK866" s="216"/>
      <c r="AL866" s="216"/>
      <c r="AM866" s="252"/>
      <c r="AN866" s="252"/>
      <c r="AO866" s="252"/>
      <c r="AP866" s="252"/>
      <c r="AQ866" s="265"/>
      <c r="AR866" s="209"/>
    </row>
    <row r="867" spans="1:44" ht="13.5" customHeight="1" x14ac:dyDescent="0.2">
      <c r="A867" s="290"/>
      <c r="B867" s="275"/>
      <c r="C867" s="272"/>
      <c r="D867" s="275"/>
      <c r="E867" s="281"/>
      <c r="F867" s="275"/>
      <c r="G867" s="284"/>
      <c r="H867" s="197"/>
      <c r="I867" s="295"/>
      <c r="J867" s="197"/>
      <c r="K867" s="195"/>
      <c r="L867" s="195"/>
      <c r="M867" s="197"/>
      <c r="N867" s="184"/>
      <c r="O867" s="184"/>
      <c r="P867" s="235"/>
      <c r="Q867" s="195"/>
      <c r="R867" s="257"/>
      <c r="S867" s="30" t="s">
        <v>976</v>
      </c>
      <c r="T867" s="76"/>
      <c r="U867" s="77"/>
      <c r="V867" s="77"/>
      <c r="W867" s="77"/>
      <c r="X867" s="77"/>
      <c r="Y867" s="77"/>
      <c r="Z867" s="31" t="str">
        <f t="shared" si="70"/>
        <v/>
      </c>
      <c r="AA867" s="81">
        <f t="shared" si="69"/>
        <v>0</v>
      </c>
      <c r="AB867" s="81">
        <f t="shared" si="68"/>
        <v>0</v>
      </c>
      <c r="AC867" s="338"/>
      <c r="AD867" s="238"/>
      <c r="AE867" s="238"/>
      <c r="AF867" s="184"/>
      <c r="AG867" s="184"/>
      <c r="AH867" s="200"/>
      <c r="AI867" s="200"/>
      <c r="AJ867" s="216"/>
      <c r="AK867" s="216"/>
      <c r="AL867" s="216"/>
      <c r="AM867" s="252"/>
      <c r="AN867" s="252"/>
      <c r="AO867" s="252"/>
      <c r="AP867" s="252"/>
      <c r="AQ867" s="265"/>
      <c r="AR867" s="209"/>
    </row>
    <row r="868" spans="1:44" ht="13.5" customHeight="1" x14ac:dyDescent="0.2">
      <c r="A868" s="290"/>
      <c r="B868" s="275"/>
      <c r="C868" s="272"/>
      <c r="D868" s="275"/>
      <c r="E868" s="281"/>
      <c r="F868" s="275"/>
      <c r="G868" s="284"/>
      <c r="H868" s="197"/>
      <c r="I868" s="295">
        <v>34.4</v>
      </c>
      <c r="J868" s="197"/>
      <c r="K868" s="195"/>
      <c r="L868" s="195"/>
      <c r="M868" s="197"/>
      <c r="N868" s="184"/>
      <c r="O868" s="184"/>
      <c r="P868" s="235"/>
      <c r="Q868" s="195"/>
      <c r="R868" s="298">
        <f>IF(Q868="SI",1,IF(Q868="NO",3,0))</f>
        <v>0</v>
      </c>
      <c r="S868" s="30" t="s">
        <v>977</v>
      </c>
      <c r="T868" s="76"/>
      <c r="U868" s="77"/>
      <c r="V868" s="77"/>
      <c r="W868" s="77"/>
      <c r="X868" s="77"/>
      <c r="Y868" s="77"/>
      <c r="Z868" s="31" t="str">
        <f t="shared" si="70"/>
        <v/>
      </c>
      <c r="AA868" s="81">
        <f t="shared" si="69"/>
        <v>0</v>
      </c>
      <c r="AB868" s="81">
        <f t="shared" si="68"/>
        <v>0</v>
      </c>
      <c r="AC868" s="338"/>
      <c r="AD868" s="238"/>
      <c r="AE868" s="238"/>
      <c r="AF868" s="184"/>
      <c r="AG868" s="184"/>
      <c r="AH868" s="200"/>
      <c r="AI868" s="200"/>
      <c r="AJ868" s="216"/>
      <c r="AK868" s="216"/>
      <c r="AL868" s="216"/>
      <c r="AM868" s="252"/>
      <c r="AN868" s="252"/>
      <c r="AO868" s="252"/>
      <c r="AP868" s="252"/>
      <c r="AQ868" s="265"/>
      <c r="AR868" s="208"/>
    </row>
    <row r="869" spans="1:44" ht="13.5" customHeight="1" x14ac:dyDescent="0.2">
      <c r="A869" s="290"/>
      <c r="B869" s="275"/>
      <c r="C869" s="272"/>
      <c r="D869" s="275"/>
      <c r="E869" s="281"/>
      <c r="F869" s="275"/>
      <c r="G869" s="284"/>
      <c r="H869" s="197"/>
      <c r="I869" s="295"/>
      <c r="J869" s="197"/>
      <c r="K869" s="195"/>
      <c r="L869" s="195"/>
      <c r="M869" s="197"/>
      <c r="N869" s="184"/>
      <c r="O869" s="184"/>
      <c r="P869" s="235"/>
      <c r="Q869" s="195"/>
      <c r="R869" s="257"/>
      <c r="S869" s="30" t="s">
        <v>978</v>
      </c>
      <c r="T869" s="76"/>
      <c r="U869" s="77"/>
      <c r="V869" s="77"/>
      <c r="W869" s="77"/>
      <c r="X869" s="77"/>
      <c r="Y869" s="77"/>
      <c r="Z869" s="31" t="str">
        <f t="shared" si="70"/>
        <v/>
      </c>
      <c r="AA869" s="81">
        <f t="shared" si="69"/>
        <v>0</v>
      </c>
      <c r="AB869" s="81">
        <f t="shared" si="68"/>
        <v>0</v>
      </c>
      <c r="AC869" s="338"/>
      <c r="AD869" s="238"/>
      <c r="AE869" s="238"/>
      <c r="AF869" s="184"/>
      <c r="AG869" s="184"/>
      <c r="AH869" s="200"/>
      <c r="AI869" s="200"/>
      <c r="AJ869" s="216"/>
      <c r="AK869" s="216"/>
      <c r="AL869" s="216"/>
      <c r="AM869" s="252"/>
      <c r="AN869" s="252"/>
      <c r="AO869" s="252"/>
      <c r="AP869" s="252"/>
      <c r="AQ869" s="265"/>
      <c r="AR869" s="209"/>
    </row>
    <row r="870" spans="1:44" ht="13.5" customHeight="1" x14ac:dyDescent="0.2">
      <c r="A870" s="290"/>
      <c r="B870" s="275"/>
      <c r="C870" s="272"/>
      <c r="D870" s="275"/>
      <c r="E870" s="281"/>
      <c r="F870" s="275"/>
      <c r="G870" s="284"/>
      <c r="H870" s="197"/>
      <c r="I870" s="295"/>
      <c r="J870" s="197"/>
      <c r="K870" s="195"/>
      <c r="L870" s="195"/>
      <c r="M870" s="197"/>
      <c r="N870" s="184"/>
      <c r="O870" s="184"/>
      <c r="P870" s="235"/>
      <c r="Q870" s="195"/>
      <c r="R870" s="257"/>
      <c r="S870" s="30" t="s">
        <v>979</v>
      </c>
      <c r="T870" s="76"/>
      <c r="U870" s="77"/>
      <c r="V870" s="77"/>
      <c r="W870" s="77"/>
      <c r="X870" s="77"/>
      <c r="Y870" s="77"/>
      <c r="Z870" s="31" t="str">
        <f t="shared" si="70"/>
        <v/>
      </c>
      <c r="AA870" s="81">
        <f t="shared" si="69"/>
        <v>0</v>
      </c>
      <c r="AB870" s="81">
        <f t="shared" si="68"/>
        <v>0</v>
      </c>
      <c r="AC870" s="338"/>
      <c r="AD870" s="238"/>
      <c r="AE870" s="238"/>
      <c r="AF870" s="184"/>
      <c r="AG870" s="184"/>
      <c r="AH870" s="200"/>
      <c r="AI870" s="200"/>
      <c r="AJ870" s="216"/>
      <c r="AK870" s="216"/>
      <c r="AL870" s="216"/>
      <c r="AM870" s="252"/>
      <c r="AN870" s="252"/>
      <c r="AO870" s="252"/>
      <c r="AP870" s="252"/>
      <c r="AQ870" s="265"/>
      <c r="AR870" s="209"/>
    </row>
    <row r="871" spans="1:44" ht="13.5" customHeight="1" x14ac:dyDescent="0.2">
      <c r="A871" s="290"/>
      <c r="B871" s="275"/>
      <c r="C871" s="272"/>
      <c r="D871" s="275"/>
      <c r="E871" s="281"/>
      <c r="F871" s="275"/>
      <c r="G871" s="284"/>
      <c r="H871" s="197"/>
      <c r="I871" s="295"/>
      <c r="J871" s="197"/>
      <c r="K871" s="195"/>
      <c r="L871" s="195"/>
      <c r="M871" s="197"/>
      <c r="N871" s="184"/>
      <c r="O871" s="184"/>
      <c r="P871" s="235"/>
      <c r="Q871" s="195"/>
      <c r="R871" s="257"/>
      <c r="S871" s="30" t="s">
        <v>980</v>
      </c>
      <c r="T871" s="76"/>
      <c r="U871" s="77"/>
      <c r="V871" s="77"/>
      <c r="W871" s="77"/>
      <c r="X871" s="77"/>
      <c r="Y871" s="77"/>
      <c r="Z871" s="31" t="str">
        <f t="shared" si="70"/>
        <v/>
      </c>
      <c r="AA871" s="81">
        <f t="shared" si="69"/>
        <v>0</v>
      </c>
      <c r="AB871" s="81">
        <f t="shared" si="68"/>
        <v>0</v>
      </c>
      <c r="AC871" s="338"/>
      <c r="AD871" s="238"/>
      <c r="AE871" s="238"/>
      <c r="AF871" s="184"/>
      <c r="AG871" s="184"/>
      <c r="AH871" s="200"/>
      <c r="AI871" s="200"/>
      <c r="AJ871" s="216"/>
      <c r="AK871" s="216"/>
      <c r="AL871" s="216"/>
      <c r="AM871" s="252"/>
      <c r="AN871" s="252"/>
      <c r="AO871" s="252"/>
      <c r="AP871" s="252"/>
      <c r="AQ871" s="265"/>
      <c r="AR871" s="209"/>
    </row>
    <row r="872" spans="1:44" ht="13.5" customHeight="1" x14ac:dyDescent="0.2">
      <c r="A872" s="290"/>
      <c r="B872" s="275"/>
      <c r="C872" s="272"/>
      <c r="D872" s="275"/>
      <c r="E872" s="281"/>
      <c r="F872" s="275"/>
      <c r="G872" s="284"/>
      <c r="H872" s="197"/>
      <c r="I872" s="295"/>
      <c r="J872" s="197"/>
      <c r="K872" s="195"/>
      <c r="L872" s="195"/>
      <c r="M872" s="197"/>
      <c r="N872" s="184"/>
      <c r="O872" s="184"/>
      <c r="P872" s="235"/>
      <c r="Q872" s="195"/>
      <c r="R872" s="257"/>
      <c r="S872" s="30" t="s">
        <v>981</v>
      </c>
      <c r="T872" s="76"/>
      <c r="U872" s="77"/>
      <c r="V872" s="77"/>
      <c r="W872" s="77"/>
      <c r="X872" s="77"/>
      <c r="Y872" s="77"/>
      <c r="Z872" s="31" t="str">
        <f t="shared" si="70"/>
        <v/>
      </c>
      <c r="AA872" s="81">
        <f t="shared" si="69"/>
        <v>0</v>
      </c>
      <c r="AB872" s="81">
        <f t="shared" si="68"/>
        <v>0</v>
      </c>
      <c r="AC872" s="338"/>
      <c r="AD872" s="238"/>
      <c r="AE872" s="238"/>
      <c r="AF872" s="184"/>
      <c r="AG872" s="184"/>
      <c r="AH872" s="200"/>
      <c r="AI872" s="200"/>
      <c r="AJ872" s="216"/>
      <c r="AK872" s="216"/>
      <c r="AL872" s="216"/>
      <c r="AM872" s="252"/>
      <c r="AN872" s="252"/>
      <c r="AO872" s="252"/>
      <c r="AP872" s="252"/>
      <c r="AQ872" s="265"/>
      <c r="AR872" s="209"/>
    </row>
    <row r="873" spans="1:44" ht="13.5" customHeight="1" x14ac:dyDescent="0.2">
      <c r="A873" s="290"/>
      <c r="B873" s="275"/>
      <c r="C873" s="272"/>
      <c r="D873" s="275"/>
      <c r="E873" s="281"/>
      <c r="F873" s="275"/>
      <c r="G873" s="284"/>
      <c r="H873" s="197"/>
      <c r="I873" s="295">
        <v>34.5</v>
      </c>
      <c r="J873" s="197"/>
      <c r="K873" s="195"/>
      <c r="L873" s="195"/>
      <c r="M873" s="197"/>
      <c r="N873" s="184"/>
      <c r="O873" s="184"/>
      <c r="P873" s="235"/>
      <c r="Q873" s="195"/>
      <c r="R873" s="298">
        <f>IF(Q873="SI",1,IF(Q873="NO",3,0))</f>
        <v>0</v>
      </c>
      <c r="S873" s="30" t="s">
        <v>982</v>
      </c>
      <c r="T873" s="76"/>
      <c r="U873" s="77"/>
      <c r="V873" s="77"/>
      <c r="W873" s="77"/>
      <c r="X873" s="77"/>
      <c r="Y873" s="77"/>
      <c r="Z873" s="31" t="str">
        <f t="shared" si="70"/>
        <v/>
      </c>
      <c r="AA873" s="81">
        <f t="shared" si="69"/>
        <v>0</v>
      </c>
      <c r="AB873" s="81">
        <f t="shared" si="68"/>
        <v>0</v>
      </c>
      <c r="AC873" s="338"/>
      <c r="AD873" s="238"/>
      <c r="AE873" s="238"/>
      <c r="AF873" s="184"/>
      <c r="AG873" s="184"/>
      <c r="AH873" s="200"/>
      <c r="AI873" s="200"/>
      <c r="AJ873" s="216"/>
      <c r="AK873" s="216"/>
      <c r="AL873" s="216"/>
      <c r="AM873" s="252"/>
      <c r="AN873" s="252"/>
      <c r="AO873" s="252"/>
      <c r="AP873" s="252"/>
      <c r="AQ873" s="265"/>
      <c r="AR873" s="208"/>
    </row>
    <row r="874" spans="1:44" ht="13.5" customHeight="1" x14ac:dyDescent="0.2">
      <c r="A874" s="290"/>
      <c r="B874" s="275"/>
      <c r="C874" s="272"/>
      <c r="D874" s="275"/>
      <c r="E874" s="281"/>
      <c r="F874" s="275"/>
      <c r="G874" s="284"/>
      <c r="H874" s="197"/>
      <c r="I874" s="295"/>
      <c r="J874" s="197"/>
      <c r="K874" s="195"/>
      <c r="L874" s="195"/>
      <c r="M874" s="197"/>
      <c r="N874" s="184"/>
      <c r="O874" s="184"/>
      <c r="P874" s="235"/>
      <c r="Q874" s="195"/>
      <c r="R874" s="257"/>
      <c r="S874" s="30" t="s">
        <v>983</v>
      </c>
      <c r="T874" s="76"/>
      <c r="U874" s="77"/>
      <c r="V874" s="77"/>
      <c r="W874" s="77"/>
      <c r="X874" s="77"/>
      <c r="Y874" s="77"/>
      <c r="Z874" s="31" t="str">
        <f t="shared" si="70"/>
        <v/>
      </c>
      <c r="AA874" s="81">
        <f t="shared" si="69"/>
        <v>0</v>
      </c>
      <c r="AB874" s="81">
        <f t="shared" si="68"/>
        <v>0</v>
      </c>
      <c r="AC874" s="338"/>
      <c r="AD874" s="238"/>
      <c r="AE874" s="238"/>
      <c r="AF874" s="184"/>
      <c r="AG874" s="184"/>
      <c r="AH874" s="200"/>
      <c r="AI874" s="200"/>
      <c r="AJ874" s="216"/>
      <c r="AK874" s="216"/>
      <c r="AL874" s="216"/>
      <c r="AM874" s="252"/>
      <c r="AN874" s="252"/>
      <c r="AO874" s="252"/>
      <c r="AP874" s="252"/>
      <c r="AQ874" s="265"/>
      <c r="AR874" s="209"/>
    </row>
    <row r="875" spans="1:44" ht="13.5" customHeight="1" x14ac:dyDescent="0.2">
      <c r="A875" s="290"/>
      <c r="B875" s="275"/>
      <c r="C875" s="272"/>
      <c r="D875" s="275"/>
      <c r="E875" s="281"/>
      <c r="F875" s="275"/>
      <c r="G875" s="284"/>
      <c r="H875" s="197"/>
      <c r="I875" s="295"/>
      <c r="J875" s="197"/>
      <c r="K875" s="195"/>
      <c r="L875" s="195"/>
      <c r="M875" s="197"/>
      <c r="N875" s="184"/>
      <c r="O875" s="184"/>
      <c r="P875" s="235"/>
      <c r="Q875" s="195"/>
      <c r="R875" s="257"/>
      <c r="S875" s="30" t="s">
        <v>984</v>
      </c>
      <c r="T875" s="76"/>
      <c r="U875" s="77"/>
      <c r="V875" s="77"/>
      <c r="W875" s="77"/>
      <c r="X875" s="77"/>
      <c r="Y875" s="77"/>
      <c r="Z875" s="31" t="str">
        <f t="shared" si="70"/>
        <v/>
      </c>
      <c r="AA875" s="81">
        <f t="shared" si="69"/>
        <v>0</v>
      </c>
      <c r="AB875" s="81">
        <f t="shared" si="68"/>
        <v>0</v>
      </c>
      <c r="AC875" s="338"/>
      <c r="AD875" s="238"/>
      <c r="AE875" s="238"/>
      <c r="AF875" s="184"/>
      <c r="AG875" s="184"/>
      <c r="AH875" s="200"/>
      <c r="AI875" s="200"/>
      <c r="AJ875" s="216"/>
      <c r="AK875" s="216"/>
      <c r="AL875" s="216"/>
      <c r="AM875" s="252"/>
      <c r="AN875" s="252"/>
      <c r="AO875" s="252"/>
      <c r="AP875" s="252"/>
      <c r="AQ875" s="265"/>
      <c r="AR875" s="209"/>
    </row>
    <row r="876" spans="1:44" ht="13.5" customHeight="1" x14ac:dyDescent="0.2">
      <c r="A876" s="290"/>
      <c r="B876" s="275"/>
      <c r="C876" s="272"/>
      <c r="D876" s="275"/>
      <c r="E876" s="281"/>
      <c r="F876" s="275"/>
      <c r="G876" s="284"/>
      <c r="H876" s="197"/>
      <c r="I876" s="295"/>
      <c r="J876" s="197"/>
      <c r="K876" s="195"/>
      <c r="L876" s="195"/>
      <c r="M876" s="197"/>
      <c r="N876" s="184"/>
      <c r="O876" s="184"/>
      <c r="P876" s="235"/>
      <c r="Q876" s="195"/>
      <c r="R876" s="257"/>
      <c r="S876" s="30" t="s">
        <v>985</v>
      </c>
      <c r="T876" s="76"/>
      <c r="U876" s="77"/>
      <c r="V876" s="77"/>
      <c r="W876" s="77"/>
      <c r="X876" s="77"/>
      <c r="Y876" s="77"/>
      <c r="Z876" s="31" t="str">
        <f t="shared" si="70"/>
        <v/>
      </c>
      <c r="AA876" s="81">
        <f t="shared" si="69"/>
        <v>0</v>
      </c>
      <c r="AB876" s="81">
        <f t="shared" si="68"/>
        <v>0</v>
      </c>
      <c r="AC876" s="338"/>
      <c r="AD876" s="238"/>
      <c r="AE876" s="238"/>
      <c r="AF876" s="184"/>
      <c r="AG876" s="184"/>
      <c r="AH876" s="200"/>
      <c r="AI876" s="200"/>
      <c r="AJ876" s="216"/>
      <c r="AK876" s="216"/>
      <c r="AL876" s="216"/>
      <c r="AM876" s="252"/>
      <c r="AN876" s="252"/>
      <c r="AO876" s="252"/>
      <c r="AP876" s="252"/>
      <c r="AQ876" s="265"/>
      <c r="AR876" s="209"/>
    </row>
    <row r="877" spans="1:44" ht="13.5" customHeight="1" x14ac:dyDescent="0.2">
      <c r="A877" s="291"/>
      <c r="B877" s="276"/>
      <c r="C877" s="273"/>
      <c r="D877" s="276"/>
      <c r="E877" s="282"/>
      <c r="F877" s="276"/>
      <c r="G877" s="285"/>
      <c r="H877" s="198"/>
      <c r="I877" s="296"/>
      <c r="J877" s="198"/>
      <c r="K877" s="233"/>
      <c r="L877" s="233"/>
      <c r="M877" s="198"/>
      <c r="N877" s="185"/>
      <c r="O877" s="185"/>
      <c r="P877" s="236"/>
      <c r="Q877" s="233"/>
      <c r="R877" s="299"/>
      <c r="S877" s="32" t="s">
        <v>986</v>
      </c>
      <c r="T877" s="78"/>
      <c r="U877" s="79"/>
      <c r="V877" s="79"/>
      <c r="W877" s="79"/>
      <c r="X877" s="79"/>
      <c r="Y877" s="79"/>
      <c r="Z877" s="33" t="str">
        <f t="shared" si="70"/>
        <v/>
      </c>
      <c r="AA877" s="82">
        <f t="shared" si="69"/>
        <v>0</v>
      </c>
      <c r="AB877" s="82">
        <f t="shared" si="68"/>
        <v>0</v>
      </c>
      <c r="AC877" s="339"/>
      <c r="AD877" s="239"/>
      <c r="AE877" s="239"/>
      <c r="AF877" s="185"/>
      <c r="AG877" s="185"/>
      <c r="AH877" s="201"/>
      <c r="AI877" s="201"/>
      <c r="AJ877" s="217"/>
      <c r="AK877" s="217"/>
      <c r="AL877" s="217"/>
      <c r="AM877" s="253"/>
      <c r="AN877" s="253"/>
      <c r="AO877" s="253"/>
      <c r="AP877" s="253"/>
      <c r="AQ877" s="266"/>
      <c r="AR877" s="210"/>
    </row>
    <row r="878" spans="1:44" ht="25.5" x14ac:dyDescent="0.2">
      <c r="A878" s="277" t="str">
        <f>IF(E878&lt;&gt;"",'Información General'!$D$15&amp;"_"&amp;+$A$1+35,"")</f>
        <v/>
      </c>
      <c r="B878" s="286"/>
      <c r="C878" s="304"/>
      <c r="D878" s="286"/>
      <c r="E878" s="301"/>
      <c r="F878" s="286"/>
      <c r="G878" s="224"/>
      <c r="H878" s="242"/>
      <c r="I878" s="245">
        <v>35.1</v>
      </c>
      <c r="J878" s="227"/>
      <c r="K878" s="232"/>
      <c r="L878" s="232"/>
      <c r="M878" s="227"/>
      <c r="N878" s="189"/>
      <c r="O878" s="189"/>
      <c r="P878" s="192" t="str">
        <f>IF(AND(N878&lt;&gt;"",O878&lt;&gt;""),IF(AND(N878&gt;5,O878&gt;5),"I",IF(AND(N878&lt;=5,O878&gt;5),"II",IF(AND(N878&gt;5,O878&lt;=5),"IV",IF(AND(N878&lt;=5,O878&lt;=5),"III")))),"")</f>
        <v/>
      </c>
      <c r="Q878" s="232"/>
      <c r="R878" s="310">
        <f>IF(Q878="SI",1,IF(Q878="NO",3,0))</f>
        <v>0</v>
      </c>
      <c r="S878" s="28" t="s">
        <v>987</v>
      </c>
      <c r="T878" s="73" t="s">
        <v>635</v>
      </c>
      <c r="U878" s="74" t="s">
        <v>8</v>
      </c>
      <c r="V878" s="74" t="s">
        <v>11</v>
      </c>
      <c r="W878" s="74" t="s">
        <v>11</v>
      </c>
      <c r="X878" s="74" t="s">
        <v>11</v>
      </c>
      <c r="Y878" s="74" t="s">
        <v>11</v>
      </c>
      <c r="Z878" s="29" t="str">
        <f t="shared" si="70"/>
        <v>Suficiente</v>
      </c>
      <c r="AA878" s="80">
        <f t="shared" si="69"/>
        <v>1</v>
      </c>
      <c r="AB878" s="80">
        <f>IF(Z878="Deficiente",1,0)</f>
        <v>0</v>
      </c>
      <c r="AC878" s="307" t="str">
        <f>IF(SUM(R878:R902)&gt;=1,IF((SUM(R878:R902)/COUNTA(Q878:Q902))=1,IF(SUM(AA878:AA902)&gt;=1,IF(SUM(AA878:AA902)/(SUM(AA878:AA902)+SUM(AB878:AB902))=100%,"SI","NO"),"NO"),"NO"),"")</f>
        <v/>
      </c>
      <c r="AD878" s="241" t="str">
        <f>IF($N878=1,"b","")</f>
        <v/>
      </c>
      <c r="AE878" s="241" t="str">
        <f>IF($O878=1,"b","")</f>
        <v/>
      </c>
      <c r="AF878" s="189"/>
      <c r="AG878" s="189"/>
      <c r="AH878" s="202">
        <f>IF(OR($AD878="b",$AE878="b"),2,0)</f>
        <v>0</v>
      </c>
      <c r="AI878" s="202">
        <f>IF(AND($N878=1,$AF878=1,$O878=1,$AG878=1),1,0)</f>
        <v>0</v>
      </c>
      <c r="AJ878" s="186">
        <f>IF(AF878&lt;&gt;"",IF(AI878=1,1,IF(OR($AF878&gt;$N878,AND($AC878="SI",$AF878=$N878),AND($AC878="NO",$AF878&lt;&gt;$N878)),0,1)),0)</f>
        <v>0</v>
      </c>
      <c r="AK878" s="186">
        <f>IF(AG878&lt;&gt;"",IF(AI878=1,1,IF(OR(AG878&gt;O878,AND(AC878="SI",AG878=O878),AND(AC878="NO",AG878&lt;&gt;O878)),0,1)),0)</f>
        <v>0</v>
      </c>
      <c r="AL878" s="186">
        <f>IF(AC878&lt;&gt;"",(+AI878+AJ878+AK878),0)</f>
        <v>0</v>
      </c>
      <c r="AM878" s="251" t="str">
        <f>IF($AL878&gt;=2,IF(AND($AF878="",$AG878=""),"",IF(AND($AF878&gt;5,$AG878&gt;5),"I","")),"")</f>
        <v/>
      </c>
      <c r="AN878" s="251" t="str">
        <f>IF($AL878&gt;=2,IF(AND($AF878="",$AG878=""),"",IF(AND($AF878&lt;6,$AG878&gt;5),"II","")),"")</f>
        <v/>
      </c>
      <c r="AO878" s="251" t="str">
        <f>IF($AL878&gt;=2,IF(AND($AF878="",$AG878=""),"",IF(AND($AF878&lt;6,$AG878&lt;6),"III","")),"")</f>
        <v/>
      </c>
      <c r="AP878" s="251" t="str">
        <f>IF($AL878&gt;=2,IF(AND($AF878="",$AG878=""),"",IF(AND($AF878&gt;5,$AG878&lt;6),"IV","")),"")</f>
        <v/>
      </c>
      <c r="AQ878" s="261"/>
      <c r="AR878" s="254"/>
    </row>
    <row r="879" spans="1:44" ht="13.5" customHeight="1" x14ac:dyDescent="0.2">
      <c r="A879" s="278"/>
      <c r="B879" s="287"/>
      <c r="C879" s="305"/>
      <c r="D879" s="287"/>
      <c r="E879" s="302"/>
      <c r="F879" s="287"/>
      <c r="G879" s="225"/>
      <c r="H879" s="197"/>
      <c r="I879" s="243"/>
      <c r="J879" s="182"/>
      <c r="K879" s="180"/>
      <c r="L879" s="180"/>
      <c r="M879" s="182"/>
      <c r="N879" s="190"/>
      <c r="O879" s="190"/>
      <c r="P879" s="193"/>
      <c r="Q879" s="180"/>
      <c r="R879" s="257"/>
      <c r="S879" s="30" t="s">
        <v>988</v>
      </c>
      <c r="T879" s="76"/>
      <c r="U879" s="77"/>
      <c r="V879" s="77"/>
      <c r="W879" s="77"/>
      <c r="X879" s="77"/>
      <c r="Y879" s="77"/>
      <c r="Z879" s="31" t="str">
        <f t="shared" si="70"/>
        <v/>
      </c>
      <c r="AA879" s="81">
        <f t="shared" si="69"/>
        <v>0</v>
      </c>
      <c r="AB879" s="81">
        <f t="shared" ref="AB879:AB902" si="71">IF(Z879="Deficiente",1,0)</f>
        <v>0</v>
      </c>
      <c r="AC879" s="308"/>
      <c r="AD879" s="238"/>
      <c r="AE879" s="238"/>
      <c r="AF879" s="190"/>
      <c r="AG879" s="190"/>
      <c r="AH879" s="200"/>
      <c r="AI879" s="200"/>
      <c r="AJ879" s="187"/>
      <c r="AK879" s="187"/>
      <c r="AL879" s="187"/>
      <c r="AM879" s="252"/>
      <c r="AN879" s="252"/>
      <c r="AO879" s="252"/>
      <c r="AP879" s="252"/>
      <c r="AQ879" s="262"/>
      <c r="AR879" s="209"/>
    </row>
    <row r="880" spans="1:44" ht="13.5" customHeight="1" x14ac:dyDescent="0.2">
      <c r="A880" s="278"/>
      <c r="B880" s="287"/>
      <c r="C880" s="305"/>
      <c r="D880" s="287"/>
      <c r="E880" s="302"/>
      <c r="F880" s="287"/>
      <c r="G880" s="225"/>
      <c r="H880" s="197"/>
      <c r="I880" s="243"/>
      <c r="J880" s="182"/>
      <c r="K880" s="180"/>
      <c r="L880" s="180"/>
      <c r="M880" s="182"/>
      <c r="N880" s="190"/>
      <c r="O880" s="190"/>
      <c r="P880" s="193"/>
      <c r="Q880" s="180"/>
      <c r="R880" s="257"/>
      <c r="S880" s="30" t="s">
        <v>989</v>
      </c>
      <c r="T880" s="76"/>
      <c r="U880" s="77"/>
      <c r="V880" s="77"/>
      <c r="W880" s="77"/>
      <c r="X880" s="77"/>
      <c r="Y880" s="77"/>
      <c r="Z880" s="31" t="str">
        <f t="shared" si="70"/>
        <v/>
      </c>
      <c r="AA880" s="81">
        <f t="shared" si="69"/>
        <v>0</v>
      </c>
      <c r="AB880" s="81">
        <f t="shared" si="71"/>
        <v>0</v>
      </c>
      <c r="AC880" s="308"/>
      <c r="AD880" s="238"/>
      <c r="AE880" s="238"/>
      <c r="AF880" s="190"/>
      <c r="AG880" s="190"/>
      <c r="AH880" s="200"/>
      <c r="AI880" s="200"/>
      <c r="AJ880" s="187"/>
      <c r="AK880" s="187"/>
      <c r="AL880" s="187"/>
      <c r="AM880" s="252"/>
      <c r="AN880" s="252"/>
      <c r="AO880" s="252"/>
      <c r="AP880" s="252"/>
      <c r="AQ880" s="262"/>
      <c r="AR880" s="209"/>
    </row>
    <row r="881" spans="1:44" ht="13.5" customHeight="1" x14ac:dyDescent="0.2">
      <c r="A881" s="278"/>
      <c r="B881" s="287"/>
      <c r="C881" s="305"/>
      <c r="D881" s="287"/>
      <c r="E881" s="302"/>
      <c r="F881" s="287"/>
      <c r="G881" s="225"/>
      <c r="H881" s="197"/>
      <c r="I881" s="243"/>
      <c r="J881" s="182"/>
      <c r="K881" s="180"/>
      <c r="L881" s="180"/>
      <c r="M881" s="182"/>
      <c r="N881" s="190"/>
      <c r="O881" s="190"/>
      <c r="P881" s="193"/>
      <c r="Q881" s="180"/>
      <c r="R881" s="257"/>
      <c r="S881" s="30" t="s">
        <v>990</v>
      </c>
      <c r="T881" s="76"/>
      <c r="U881" s="77"/>
      <c r="V881" s="77"/>
      <c r="W881" s="77"/>
      <c r="X881" s="77"/>
      <c r="Y881" s="77"/>
      <c r="Z881" s="31" t="str">
        <f t="shared" si="70"/>
        <v/>
      </c>
      <c r="AA881" s="81">
        <f t="shared" si="69"/>
        <v>0</v>
      </c>
      <c r="AB881" s="81">
        <f t="shared" si="71"/>
        <v>0</v>
      </c>
      <c r="AC881" s="308"/>
      <c r="AD881" s="238"/>
      <c r="AE881" s="238"/>
      <c r="AF881" s="190"/>
      <c r="AG881" s="190"/>
      <c r="AH881" s="200"/>
      <c r="AI881" s="200"/>
      <c r="AJ881" s="187"/>
      <c r="AK881" s="187"/>
      <c r="AL881" s="187"/>
      <c r="AM881" s="252"/>
      <c r="AN881" s="252"/>
      <c r="AO881" s="252"/>
      <c r="AP881" s="252"/>
      <c r="AQ881" s="262"/>
      <c r="AR881" s="209"/>
    </row>
    <row r="882" spans="1:44" ht="13.5" customHeight="1" x14ac:dyDescent="0.2">
      <c r="A882" s="278"/>
      <c r="B882" s="287"/>
      <c r="C882" s="305"/>
      <c r="D882" s="287"/>
      <c r="E882" s="302"/>
      <c r="F882" s="287"/>
      <c r="G882" s="225"/>
      <c r="H882" s="197"/>
      <c r="I882" s="243"/>
      <c r="J882" s="182"/>
      <c r="K882" s="180"/>
      <c r="L882" s="180"/>
      <c r="M882" s="182"/>
      <c r="N882" s="190"/>
      <c r="O882" s="190"/>
      <c r="P882" s="193"/>
      <c r="Q882" s="180"/>
      <c r="R882" s="257"/>
      <c r="S882" s="30" t="s">
        <v>991</v>
      </c>
      <c r="T882" s="76"/>
      <c r="U882" s="77"/>
      <c r="V882" s="77"/>
      <c r="W882" s="77"/>
      <c r="X882" s="77"/>
      <c r="Y882" s="77"/>
      <c r="Z882" s="31" t="str">
        <f t="shared" si="70"/>
        <v/>
      </c>
      <c r="AA882" s="81">
        <f t="shared" si="69"/>
        <v>0</v>
      </c>
      <c r="AB882" s="81">
        <f t="shared" si="71"/>
        <v>0</v>
      </c>
      <c r="AC882" s="308"/>
      <c r="AD882" s="238"/>
      <c r="AE882" s="238"/>
      <c r="AF882" s="190"/>
      <c r="AG882" s="190"/>
      <c r="AH882" s="200"/>
      <c r="AI882" s="200"/>
      <c r="AJ882" s="187"/>
      <c r="AK882" s="187"/>
      <c r="AL882" s="187"/>
      <c r="AM882" s="252"/>
      <c r="AN882" s="252"/>
      <c r="AO882" s="252"/>
      <c r="AP882" s="252"/>
      <c r="AQ882" s="262"/>
      <c r="AR882" s="209"/>
    </row>
    <row r="883" spans="1:44" ht="13.5" customHeight="1" x14ac:dyDescent="0.2">
      <c r="A883" s="278"/>
      <c r="B883" s="287"/>
      <c r="C883" s="305"/>
      <c r="D883" s="287"/>
      <c r="E883" s="302"/>
      <c r="F883" s="287"/>
      <c r="G883" s="225"/>
      <c r="H883" s="197"/>
      <c r="I883" s="243">
        <v>35.200000000000003</v>
      </c>
      <c r="J883" s="182"/>
      <c r="K883" s="180"/>
      <c r="L883" s="180"/>
      <c r="M883" s="182"/>
      <c r="N883" s="190"/>
      <c r="O883" s="190"/>
      <c r="P883" s="193"/>
      <c r="Q883" s="180"/>
      <c r="R883" s="256">
        <f>IF(Q883="SI",1,IF(Q883="NO",3,0))</f>
        <v>0</v>
      </c>
      <c r="S883" s="30" t="s">
        <v>992</v>
      </c>
      <c r="T883" s="76"/>
      <c r="U883" s="77"/>
      <c r="V883" s="77"/>
      <c r="W883" s="77"/>
      <c r="X883" s="77"/>
      <c r="Y883" s="77"/>
      <c r="Z883" s="31" t="str">
        <f t="shared" si="70"/>
        <v/>
      </c>
      <c r="AA883" s="81">
        <f t="shared" si="69"/>
        <v>0</v>
      </c>
      <c r="AB883" s="81">
        <f t="shared" si="71"/>
        <v>0</v>
      </c>
      <c r="AC883" s="308"/>
      <c r="AD883" s="238"/>
      <c r="AE883" s="238"/>
      <c r="AF883" s="190"/>
      <c r="AG883" s="190"/>
      <c r="AH883" s="200"/>
      <c r="AI883" s="200"/>
      <c r="AJ883" s="187"/>
      <c r="AK883" s="187"/>
      <c r="AL883" s="187"/>
      <c r="AM883" s="252"/>
      <c r="AN883" s="252"/>
      <c r="AO883" s="252"/>
      <c r="AP883" s="252"/>
      <c r="AQ883" s="262"/>
      <c r="AR883" s="255"/>
    </row>
    <row r="884" spans="1:44" ht="13.5" customHeight="1" x14ac:dyDescent="0.2">
      <c r="A884" s="278"/>
      <c r="B884" s="287"/>
      <c r="C884" s="305"/>
      <c r="D884" s="287"/>
      <c r="E884" s="302"/>
      <c r="F884" s="287"/>
      <c r="G884" s="225"/>
      <c r="H884" s="197"/>
      <c r="I884" s="243"/>
      <c r="J884" s="182"/>
      <c r="K884" s="180"/>
      <c r="L884" s="180"/>
      <c r="M884" s="182"/>
      <c r="N884" s="190"/>
      <c r="O884" s="190"/>
      <c r="P884" s="193"/>
      <c r="Q884" s="180"/>
      <c r="R884" s="257"/>
      <c r="S884" s="30" t="s">
        <v>993</v>
      </c>
      <c r="T884" s="76"/>
      <c r="U884" s="77"/>
      <c r="V884" s="77"/>
      <c r="W884" s="77"/>
      <c r="X884" s="77"/>
      <c r="Y884" s="77"/>
      <c r="Z884" s="31" t="str">
        <f t="shared" si="70"/>
        <v/>
      </c>
      <c r="AA884" s="81">
        <f t="shared" si="69"/>
        <v>0</v>
      </c>
      <c r="AB884" s="81">
        <f t="shared" si="71"/>
        <v>0</v>
      </c>
      <c r="AC884" s="308"/>
      <c r="AD884" s="238"/>
      <c r="AE884" s="238"/>
      <c r="AF884" s="190"/>
      <c r="AG884" s="190"/>
      <c r="AH884" s="200"/>
      <c r="AI884" s="200"/>
      <c r="AJ884" s="187"/>
      <c r="AK884" s="187"/>
      <c r="AL884" s="187"/>
      <c r="AM884" s="252"/>
      <c r="AN884" s="252"/>
      <c r="AO884" s="252"/>
      <c r="AP884" s="252"/>
      <c r="AQ884" s="262"/>
      <c r="AR884" s="209"/>
    </row>
    <row r="885" spans="1:44" ht="13.5" customHeight="1" x14ac:dyDescent="0.2">
      <c r="A885" s="278"/>
      <c r="B885" s="287"/>
      <c r="C885" s="305"/>
      <c r="D885" s="287"/>
      <c r="E885" s="302"/>
      <c r="F885" s="287"/>
      <c r="G885" s="225"/>
      <c r="H885" s="197"/>
      <c r="I885" s="243"/>
      <c r="J885" s="182"/>
      <c r="K885" s="180"/>
      <c r="L885" s="180"/>
      <c r="M885" s="182"/>
      <c r="N885" s="190"/>
      <c r="O885" s="190"/>
      <c r="P885" s="193"/>
      <c r="Q885" s="180"/>
      <c r="R885" s="257"/>
      <c r="S885" s="30" t="s">
        <v>994</v>
      </c>
      <c r="T885" s="76"/>
      <c r="U885" s="77"/>
      <c r="V885" s="77"/>
      <c r="W885" s="77"/>
      <c r="X885" s="77"/>
      <c r="Y885" s="77"/>
      <c r="Z885" s="31" t="str">
        <f t="shared" si="70"/>
        <v/>
      </c>
      <c r="AA885" s="81">
        <f t="shared" si="69"/>
        <v>0</v>
      </c>
      <c r="AB885" s="81">
        <f t="shared" si="71"/>
        <v>0</v>
      </c>
      <c r="AC885" s="308"/>
      <c r="AD885" s="238"/>
      <c r="AE885" s="238"/>
      <c r="AF885" s="190"/>
      <c r="AG885" s="190"/>
      <c r="AH885" s="200"/>
      <c r="AI885" s="200"/>
      <c r="AJ885" s="187"/>
      <c r="AK885" s="187"/>
      <c r="AL885" s="187"/>
      <c r="AM885" s="252"/>
      <c r="AN885" s="252"/>
      <c r="AO885" s="252"/>
      <c r="AP885" s="252"/>
      <c r="AQ885" s="262"/>
      <c r="AR885" s="209"/>
    </row>
    <row r="886" spans="1:44" ht="13.5" customHeight="1" x14ac:dyDescent="0.2">
      <c r="A886" s="278"/>
      <c r="B886" s="287"/>
      <c r="C886" s="305"/>
      <c r="D886" s="287"/>
      <c r="E886" s="302"/>
      <c r="F886" s="287"/>
      <c r="G886" s="225"/>
      <c r="H886" s="197"/>
      <c r="I886" s="243"/>
      <c r="J886" s="182"/>
      <c r="K886" s="180"/>
      <c r="L886" s="180"/>
      <c r="M886" s="182"/>
      <c r="N886" s="190"/>
      <c r="O886" s="190"/>
      <c r="P886" s="193"/>
      <c r="Q886" s="180"/>
      <c r="R886" s="257"/>
      <c r="S886" s="30" t="s">
        <v>995</v>
      </c>
      <c r="T886" s="76"/>
      <c r="U886" s="77"/>
      <c r="V886" s="77"/>
      <c r="W886" s="77"/>
      <c r="X886" s="77"/>
      <c r="Y886" s="77"/>
      <c r="Z886" s="31" t="str">
        <f t="shared" si="70"/>
        <v/>
      </c>
      <c r="AA886" s="81">
        <f t="shared" si="69"/>
        <v>0</v>
      </c>
      <c r="AB886" s="81">
        <f t="shared" si="71"/>
        <v>0</v>
      </c>
      <c r="AC886" s="308"/>
      <c r="AD886" s="238"/>
      <c r="AE886" s="238"/>
      <c r="AF886" s="190"/>
      <c r="AG886" s="190"/>
      <c r="AH886" s="200"/>
      <c r="AI886" s="200"/>
      <c r="AJ886" s="187"/>
      <c r="AK886" s="187"/>
      <c r="AL886" s="187"/>
      <c r="AM886" s="252"/>
      <c r="AN886" s="252"/>
      <c r="AO886" s="252"/>
      <c r="AP886" s="252"/>
      <c r="AQ886" s="262"/>
      <c r="AR886" s="209"/>
    </row>
    <row r="887" spans="1:44" ht="13.5" customHeight="1" x14ac:dyDescent="0.2">
      <c r="A887" s="278"/>
      <c r="B887" s="287"/>
      <c r="C887" s="305"/>
      <c r="D887" s="287"/>
      <c r="E887" s="302"/>
      <c r="F887" s="287"/>
      <c r="G887" s="225"/>
      <c r="H887" s="197"/>
      <c r="I887" s="243"/>
      <c r="J887" s="182"/>
      <c r="K887" s="180"/>
      <c r="L887" s="180"/>
      <c r="M887" s="182"/>
      <c r="N887" s="190"/>
      <c r="O887" s="190"/>
      <c r="P887" s="193"/>
      <c r="Q887" s="180"/>
      <c r="R887" s="257"/>
      <c r="S887" s="30" t="s">
        <v>996</v>
      </c>
      <c r="T887" s="76"/>
      <c r="U887" s="77"/>
      <c r="V887" s="77"/>
      <c r="W887" s="77"/>
      <c r="X887" s="77"/>
      <c r="Y887" s="77"/>
      <c r="Z887" s="31" t="str">
        <f t="shared" si="70"/>
        <v/>
      </c>
      <c r="AA887" s="81">
        <f t="shared" si="69"/>
        <v>0</v>
      </c>
      <c r="AB887" s="81">
        <f t="shared" si="71"/>
        <v>0</v>
      </c>
      <c r="AC887" s="308"/>
      <c r="AD887" s="238"/>
      <c r="AE887" s="238"/>
      <c r="AF887" s="190"/>
      <c r="AG887" s="190"/>
      <c r="AH887" s="200"/>
      <c r="AI887" s="200"/>
      <c r="AJ887" s="187"/>
      <c r="AK887" s="187"/>
      <c r="AL887" s="187"/>
      <c r="AM887" s="252"/>
      <c r="AN887" s="252"/>
      <c r="AO887" s="252"/>
      <c r="AP887" s="252"/>
      <c r="AQ887" s="262"/>
      <c r="AR887" s="209"/>
    </row>
    <row r="888" spans="1:44" ht="13.5" customHeight="1" x14ac:dyDescent="0.2">
      <c r="A888" s="278"/>
      <c r="B888" s="287"/>
      <c r="C888" s="305"/>
      <c r="D888" s="287"/>
      <c r="E888" s="302"/>
      <c r="F888" s="287"/>
      <c r="G888" s="225"/>
      <c r="H888" s="197"/>
      <c r="I888" s="243">
        <v>35.299999999999997</v>
      </c>
      <c r="J888" s="182"/>
      <c r="K888" s="180"/>
      <c r="L888" s="180"/>
      <c r="M888" s="182"/>
      <c r="N888" s="190"/>
      <c r="O888" s="190"/>
      <c r="P888" s="193"/>
      <c r="Q888" s="180"/>
      <c r="R888" s="256">
        <f>IF(Q888="SI",1,IF(Q888="NO",3,0))</f>
        <v>0</v>
      </c>
      <c r="S888" s="30" t="s">
        <v>997</v>
      </c>
      <c r="T888" s="76"/>
      <c r="U888" s="77"/>
      <c r="V888" s="77"/>
      <c r="W888" s="77"/>
      <c r="X888" s="77"/>
      <c r="Y888" s="77"/>
      <c r="Z888" s="31" t="str">
        <f t="shared" si="70"/>
        <v/>
      </c>
      <c r="AA888" s="81">
        <f t="shared" si="69"/>
        <v>0</v>
      </c>
      <c r="AB888" s="81">
        <f t="shared" si="71"/>
        <v>0</v>
      </c>
      <c r="AC888" s="308"/>
      <c r="AD888" s="238"/>
      <c r="AE888" s="238"/>
      <c r="AF888" s="190"/>
      <c r="AG888" s="190"/>
      <c r="AH888" s="200"/>
      <c r="AI888" s="200"/>
      <c r="AJ888" s="187"/>
      <c r="AK888" s="187"/>
      <c r="AL888" s="187"/>
      <c r="AM888" s="252"/>
      <c r="AN888" s="252"/>
      <c r="AO888" s="252"/>
      <c r="AP888" s="252"/>
      <c r="AQ888" s="262"/>
      <c r="AR888" s="255"/>
    </row>
    <row r="889" spans="1:44" ht="13.5" customHeight="1" x14ac:dyDescent="0.2">
      <c r="A889" s="278"/>
      <c r="B889" s="287"/>
      <c r="C889" s="305"/>
      <c r="D889" s="287"/>
      <c r="E889" s="302"/>
      <c r="F889" s="287"/>
      <c r="G889" s="225"/>
      <c r="H889" s="197"/>
      <c r="I889" s="243"/>
      <c r="J889" s="182"/>
      <c r="K889" s="180"/>
      <c r="L889" s="180"/>
      <c r="M889" s="182"/>
      <c r="N889" s="190"/>
      <c r="O889" s="190"/>
      <c r="P889" s="193"/>
      <c r="Q889" s="180"/>
      <c r="R889" s="257"/>
      <c r="S889" s="30" t="s">
        <v>998</v>
      </c>
      <c r="T889" s="76"/>
      <c r="U889" s="77"/>
      <c r="V889" s="77"/>
      <c r="W889" s="77"/>
      <c r="X889" s="77"/>
      <c r="Y889" s="77"/>
      <c r="Z889" s="31" t="str">
        <f t="shared" si="70"/>
        <v/>
      </c>
      <c r="AA889" s="81">
        <f t="shared" si="69"/>
        <v>0</v>
      </c>
      <c r="AB889" s="81">
        <f t="shared" si="71"/>
        <v>0</v>
      </c>
      <c r="AC889" s="308"/>
      <c r="AD889" s="238"/>
      <c r="AE889" s="238"/>
      <c r="AF889" s="190"/>
      <c r="AG889" s="190"/>
      <c r="AH889" s="200"/>
      <c r="AI889" s="200"/>
      <c r="AJ889" s="187"/>
      <c r="AK889" s="187"/>
      <c r="AL889" s="187"/>
      <c r="AM889" s="252"/>
      <c r="AN889" s="252"/>
      <c r="AO889" s="252"/>
      <c r="AP889" s="252"/>
      <c r="AQ889" s="262"/>
      <c r="AR889" s="209"/>
    </row>
    <row r="890" spans="1:44" ht="13.5" customHeight="1" x14ac:dyDescent="0.2">
      <c r="A890" s="278"/>
      <c r="B890" s="287"/>
      <c r="C890" s="305"/>
      <c r="D890" s="287"/>
      <c r="E890" s="302"/>
      <c r="F890" s="287"/>
      <c r="G890" s="225"/>
      <c r="H890" s="197"/>
      <c r="I890" s="243"/>
      <c r="J890" s="182"/>
      <c r="K890" s="180"/>
      <c r="L890" s="180"/>
      <c r="M890" s="182"/>
      <c r="N890" s="190"/>
      <c r="O890" s="190"/>
      <c r="P890" s="193"/>
      <c r="Q890" s="180"/>
      <c r="R890" s="257"/>
      <c r="S890" s="30" t="s">
        <v>999</v>
      </c>
      <c r="T890" s="76"/>
      <c r="U890" s="77"/>
      <c r="V890" s="77"/>
      <c r="W890" s="77"/>
      <c r="X890" s="77"/>
      <c r="Y890" s="77"/>
      <c r="Z890" s="31" t="str">
        <f t="shared" si="70"/>
        <v/>
      </c>
      <c r="AA890" s="81">
        <f t="shared" si="69"/>
        <v>0</v>
      </c>
      <c r="AB890" s="81">
        <f t="shared" si="71"/>
        <v>0</v>
      </c>
      <c r="AC890" s="308"/>
      <c r="AD890" s="238"/>
      <c r="AE890" s="238"/>
      <c r="AF890" s="190"/>
      <c r="AG890" s="190"/>
      <c r="AH890" s="200"/>
      <c r="AI890" s="200"/>
      <c r="AJ890" s="187"/>
      <c r="AK890" s="187"/>
      <c r="AL890" s="187"/>
      <c r="AM890" s="252"/>
      <c r="AN890" s="252"/>
      <c r="AO890" s="252"/>
      <c r="AP890" s="252"/>
      <c r="AQ890" s="262"/>
      <c r="AR890" s="209"/>
    </row>
    <row r="891" spans="1:44" ht="13.5" customHeight="1" x14ac:dyDescent="0.2">
      <c r="A891" s="278"/>
      <c r="B891" s="287"/>
      <c r="C891" s="305"/>
      <c r="D891" s="287"/>
      <c r="E891" s="302"/>
      <c r="F891" s="287"/>
      <c r="G891" s="225"/>
      <c r="H891" s="197"/>
      <c r="I891" s="243"/>
      <c r="J891" s="182"/>
      <c r="K891" s="180"/>
      <c r="L891" s="180"/>
      <c r="M891" s="182"/>
      <c r="N891" s="190"/>
      <c r="O891" s="190"/>
      <c r="P891" s="193"/>
      <c r="Q891" s="180"/>
      <c r="R891" s="257"/>
      <c r="S891" s="30" t="s">
        <v>1000</v>
      </c>
      <c r="T891" s="76"/>
      <c r="U891" s="77"/>
      <c r="V891" s="77"/>
      <c r="W891" s="77"/>
      <c r="X891" s="77"/>
      <c r="Y891" s="77"/>
      <c r="Z891" s="31" t="str">
        <f t="shared" si="70"/>
        <v/>
      </c>
      <c r="AA891" s="81">
        <f t="shared" si="69"/>
        <v>0</v>
      </c>
      <c r="AB891" s="81">
        <f t="shared" si="71"/>
        <v>0</v>
      </c>
      <c r="AC891" s="308"/>
      <c r="AD891" s="238"/>
      <c r="AE891" s="238"/>
      <c r="AF891" s="190"/>
      <c r="AG891" s="190"/>
      <c r="AH891" s="200"/>
      <c r="AI891" s="200"/>
      <c r="AJ891" s="187"/>
      <c r="AK891" s="187"/>
      <c r="AL891" s="187"/>
      <c r="AM891" s="252"/>
      <c r="AN891" s="252"/>
      <c r="AO891" s="252"/>
      <c r="AP891" s="252"/>
      <c r="AQ891" s="262"/>
      <c r="AR891" s="209"/>
    </row>
    <row r="892" spans="1:44" ht="13.5" customHeight="1" x14ac:dyDescent="0.2">
      <c r="A892" s="278"/>
      <c r="B892" s="287"/>
      <c r="C892" s="305"/>
      <c r="D892" s="287"/>
      <c r="E892" s="302"/>
      <c r="F892" s="287"/>
      <c r="G892" s="225"/>
      <c r="H892" s="197"/>
      <c r="I892" s="243"/>
      <c r="J892" s="182"/>
      <c r="K892" s="180"/>
      <c r="L892" s="180"/>
      <c r="M892" s="182"/>
      <c r="N892" s="190"/>
      <c r="O892" s="190"/>
      <c r="P892" s="193"/>
      <c r="Q892" s="180"/>
      <c r="R892" s="257"/>
      <c r="S892" s="30" t="s">
        <v>1001</v>
      </c>
      <c r="T892" s="76"/>
      <c r="U892" s="77"/>
      <c r="V892" s="77"/>
      <c r="W892" s="77"/>
      <c r="X892" s="77"/>
      <c r="Y892" s="77"/>
      <c r="Z892" s="31" t="str">
        <f t="shared" si="70"/>
        <v/>
      </c>
      <c r="AA892" s="81">
        <f t="shared" ref="AA892:AA903" si="72">IF(Z892="Suficiente",1,0)</f>
        <v>0</v>
      </c>
      <c r="AB892" s="81">
        <f t="shared" si="71"/>
        <v>0</v>
      </c>
      <c r="AC892" s="308"/>
      <c r="AD892" s="238"/>
      <c r="AE892" s="238"/>
      <c r="AF892" s="190"/>
      <c r="AG892" s="190"/>
      <c r="AH892" s="200"/>
      <c r="AI892" s="200"/>
      <c r="AJ892" s="187"/>
      <c r="AK892" s="187"/>
      <c r="AL892" s="187"/>
      <c r="AM892" s="252"/>
      <c r="AN892" s="252"/>
      <c r="AO892" s="252"/>
      <c r="AP892" s="252"/>
      <c r="AQ892" s="262"/>
      <c r="AR892" s="209"/>
    </row>
    <row r="893" spans="1:44" ht="13.5" customHeight="1" x14ac:dyDescent="0.2">
      <c r="A893" s="278"/>
      <c r="B893" s="287"/>
      <c r="C893" s="305"/>
      <c r="D893" s="287"/>
      <c r="E893" s="302"/>
      <c r="F893" s="287"/>
      <c r="G893" s="225"/>
      <c r="H893" s="197"/>
      <c r="I893" s="243">
        <v>35.4</v>
      </c>
      <c r="J893" s="182"/>
      <c r="K893" s="180"/>
      <c r="L893" s="180"/>
      <c r="M893" s="182"/>
      <c r="N893" s="190"/>
      <c r="O893" s="190"/>
      <c r="P893" s="193"/>
      <c r="Q893" s="180"/>
      <c r="R893" s="256">
        <f>IF(Q893="SI",1,IF(Q893="NO",3,0))</f>
        <v>0</v>
      </c>
      <c r="S893" s="30" t="s">
        <v>1002</v>
      </c>
      <c r="T893" s="76"/>
      <c r="U893" s="77"/>
      <c r="V893" s="77"/>
      <c r="W893" s="77"/>
      <c r="X893" s="77"/>
      <c r="Y893" s="77"/>
      <c r="Z893" s="31" t="str">
        <f t="shared" si="70"/>
        <v/>
      </c>
      <c r="AA893" s="81">
        <f t="shared" si="72"/>
        <v>0</v>
      </c>
      <c r="AB893" s="81">
        <f t="shared" si="71"/>
        <v>0</v>
      </c>
      <c r="AC893" s="308"/>
      <c r="AD893" s="238"/>
      <c r="AE893" s="238"/>
      <c r="AF893" s="190"/>
      <c r="AG893" s="190"/>
      <c r="AH893" s="200"/>
      <c r="AI893" s="200"/>
      <c r="AJ893" s="187"/>
      <c r="AK893" s="187"/>
      <c r="AL893" s="187"/>
      <c r="AM893" s="252"/>
      <c r="AN893" s="252"/>
      <c r="AO893" s="252"/>
      <c r="AP893" s="252"/>
      <c r="AQ893" s="262"/>
      <c r="AR893" s="255"/>
    </row>
    <row r="894" spans="1:44" ht="13.5" customHeight="1" x14ac:dyDescent="0.2">
      <c r="A894" s="278"/>
      <c r="B894" s="287"/>
      <c r="C894" s="305"/>
      <c r="D894" s="287"/>
      <c r="E894" s="302"/>
      <c r="F894" s="287"/>
      <c r="G894" s="225"/>
      <c r="H894" s="197"/>
      <c r="I894" s="243"/>
      <c r="J894" s="182"/>
      <c r="K894" s="180"/>
      <c r="L894" s="180"/>
      <c r="M894" s="182"/>
      <c r="N894" s="190"/>
      <c r="O894" s="190"/>
      <c r="P894" s="193"/>
      <c r="Q894" s="180"/>
      <c r="R894" s="257"/>
      <c r="S894" s="30" t="s">
        <v>1003</v>
      </c>
      <c r="T894" s="76"/>
      <c r="U894" s="77"/>
      <c r="V894" s="77"/>
      <c r="W894" s="77"/>
      <c r="X894" s="77"/>
      <c r="Y894" s="77"/>
      <c r="Z894" s="31" t="str">
        <f t="shared" si="70"/>
        <v/>
      </c>
      <c r="AA894" s="81">
        <f t="shared" si="72"/>
        <v>0</v>
      </c>
      <c r="AB894" s="81">
        <f t="shared" si="71"/>
        <v>0</v>
      </c>
      <c r="AC894" s="308"/>
      <c r="AD894" s="238"/>
      <c r="AE894" s="238"/>
      <c r="AF894" s="190"/>
      <c r="AG894" s="190"/>
      <c r="AH894" s="200"/>
      <c r="AI894" s="200"/>
      <c r="AJ894" s="187"/>
      <c r="AK894" s="187"/>
      <c r="AL894" s="187"/>
      <c r="AM894" s="252"/>
      <c r="AN894" s="252"/>
      <c r="AO894" s="252"/>
      <c r="AP894" s="252"/>
      <c r="AQ894" s="262"/>
      <c r="AR894" s="209"/>
    </row>
    <row r="895" spans="1:44" ht="13.5" customHeight="1" x14ac:dyDescent="0.2">
      <c r="A895" s="278"/>
      <c r="B895" s="287"/>
      <c r="C895" s="305"/>
      <c r="D895" s="287"/>
      <c r="E895" s="302"/>
      <c r="F895" s="287"/>
      <c r="G895" s="225"/>
      <c r="H895" s="197"/>
      <c r="I895" s="243"/>
      <c r="J895" s="182"/>
      <c r="K895" s="180"/>
      <c r="L895" s="180"/>
      <c r="M895" s="182"/>
      <c r="N895" s="190"/>
      <c r="O895" s="190"/>
      <c r="P895" s="193"/>
      <c r="Q895" s="180"/>
      <c r="R895" s="257"/>
      <c r="S895" s="30" t="s">
        <v>1004</v>
      </c>
      <c r="T895" s="76"/>
      <c r="U895" s="77"/>
      <c r="V895" s="77"/>
      <c r="W895" s="77"/>
      <c r="X895" s="77"/>
      <c r="Y895" s="77"/>
      <c r="Z895" s="31" t="str">
        <f t="shared" si="70"/>
        <v/>
      </c>
      <c r="AA895" s="81">
        <f t="shared" si="72"/>
        <v>0</v>
      </c>
      <c r="AB895" s="81">
        <f t="shared" si="71"/>
        <v>0</v>
      </c>
      <c r="AC895" s="308"/>
      <c r="AD895" s="238"/>
      <c r="AE895" s="238"/>
      <c r="AF895" s="190"/>
      <c r="AG895" s="190"/>
      <c r="AH895" s="200"/>
      <c r="AI895" s="200"/>
      <c r="AJ895" s="187"/>
      <c r="AK895" s="187"/>
      <c r="AL895" s="187"/>
      <c r="AM895" s="252"/>
      <c r="AN895" s="252"/>
      <c r="AO895" s="252"/>
      <c r="AP895" s="252"/>
      <c r="AQ895" s="262"/>
      <c r="AR895" s="209"/>
    </row>
    <row r="896" spans="1:44" ht="13.5" customHeight="1" x14ac:dyDescent="0.2">
      <c r="A896" s="278"/>
      <c r="B896" s="287"/>
      <c r="C896" s="305"/>
      <c r="D896" s="287"/>
      <c r="E896" s="302"/>
      <c r="F896" s="287"/>
      <c r="G896" s="225"/>
      <c r="H896" s="197"/>
      <c r="I896" s="243"/>
      <c r="J896" s="182"/>
      <c r="K896" s="180"/>
      <c r="L896" s="180"/>
      <c r="M896" s="182"/>
      <c r="N896" s="190"/>
      <c r="O896" s="190"/>
      <c r="P896" s="193"/>
      <c r="Q896" s="180"/>
      <c r="R896" s="257"/>
      <c r="S896" s="30" t="s">
        <v>1005</v>
      </c>
      <c r="T896" s="76"/>
      <c r="U896" s="77"/>
      <c r="V896" s="77"/>
      <c r="W896" s="77"/>
      <c r="X896" s="77"/>
      <c r="Y896" s="77"/>
      <c r="Z896" s="31" t="str">
        <f t="shared" si="70"/>
        <v/>
      </c>
      <c r="AA896" s="81">
        <f t="shared" si="72"/>
        <v>0</v>
      </c>
      <c r="AB896" s="81">
        <f t="shared" si="71"/>
        <v>0</v>
      </c>
      <c r="AC896" s="308"/>
      <c r="AD896" s="238"/>
      <c r="AE896" s="238"/>
      <c r="AF896" s="190"/>
      <c r="AG896" s="190"/>
      <c r="AH896" s="200"/>
      <c r="AI896" s="200"/>
      <c r="AJ896" s="187"/>
      <c r="AK896" s="187"/>
      <c r="AL896" s="187"/>
      <c r="AM896" s="252"/>
      <c r="AN896" s="252"/>
      <c r="AO896" s="252"/>
      <c r="AP896" s="252"/>
      <c r="AQ896" s="262"/>
      <c r="AR896" s="209"/>
    </row>
    <row r="897" spans="1:44" ht="13.5" customHeight="1" x14ac:dyDescent="0.2">
      <c r="A897" s="278"/>
      <c r="B897" s="287"/>
      <c r="C897" s="305"/>
      <c r="D897" s="287"/>
      <c r="E897" s="302"/>
      <c r="F897" s="287"/>
      <c r="G897" s="225"/>
      <c r="H897" s="197"/>
      <c r="I897" s="243"/>
      <c r="J897" s="182"/>
      <c r="K897" s="180"/>
      <c r="L897" s="180"/>
      <c r="M897" s="182"/>
      <c r="N897" s="190"/>
      <c r="O897" s="190"/>
      <c r="P897" s="193"/>
      <c r="Q897" s="180"/>
      <c r="R897" s="257"/>
      <c r="S897" s="30" t="s">
        <v>1006</v>
      </c>
      <c r="T897" s="76"/>
      <c r="U897" s="77"/>
      <c r="V897" s="77"/>
      <c r="W897" s="77"/>
      <c r="X897" s="77"/>
      <c r="Y897" s="77"/>
      <c r="Z897" s="31" t="str">
        <f t="shared" si="70"/>
        <v/>
      </c>
      <c r="AA897" s="81">
        <f t="shared" si="72"/>
        <v>0</v>
      </c>
      <c r="AB897" s="81">
        <f t="shared" si="71"/>
        <v>0</v>
      </c>
      <c r="AC897" s="308"/>
      <c r="AD897" s="238"/>
      <c r="AE897" s="238"/>
      <c r="AF897" s="190"/>
      <c r="AG897" s="190"/>
      <c r="AH897" s="200"/>
      <c r="AI897" s="200"/>
      <c r="AJ897" s="187"/>
      <c r="AK897" s="187"/>
      <c r="AL897" s="187"/>
      <c r="AM897" s="252"/>
      <c r="AN897" s="252"/>
      <c r="AO897" s="252"/>
      <c r="AP897" s="252"/>
      <c r="AQ897" s="262"/>
      <c r="AR897" s="209"/>
    </row>
    <row r="898" spans="1:44" ht="13.5" customHeight="1" x14ac:dyDescent="0.2">
      <c r="A898" s="278"/>
      <c r="B898" s="287"/>
      <c r="C898" s="305"/>
      <c r="D898" s="287"/>
      <c r="E898" s="302"/>
      <c r="F898" s="287"/>
      <c r="G898" s="225"/>
      <c r="H898" s="197"/>
      <c r="I898" s="243">
        <v>35.5</v>
      </c>
      <c r="J898" s="182"/>
      <c r="K898" s="180"/>
      <c r="L898" s="180"/>
      <c r="M898" s="182"/>
      <c r="N898" s="190"/>
      <c r="O898" s="190"/>
      <c r="P898" s="193"/>
      <c r="Q898" s="180"/>
      <c r="R898" s="256">
        <f>IF(Q898="SI",1,IF(Q898="NO",3,0))</f>
        <v>0</v>
      </c>
      <c r="S898" s="30" t="s">
        <v>1007</v>
      </c>
      <c r="T898" s="76"/>
      <c r="U898" s="77"/>
      <c r="V898" s="77"/>
      <c r="W898" s="77"/>
      <c r="X898" s="77"/>
      <c r="Y898" s="77"/>
      <c r="Z898" s="31" t="str">
        <f t="shared" si="70"/>
        <v/>
      </c>
      <c r="AA898" s="81">
        <f t="shared" si="72"/>
        <v>0</v>
      </c>
      <c r="AB898" s="81">
        <f t="shared" si="71"/>
        <v>0</v>
      </c>
      <c r="AC898" s="308"/>
      <c r="AD898" s="238"/>
      <c r="AE898" s="238"/>
      <c r="AF898" s="190"/>
      <c r="AG898" s="190"/>
      <c r="AH898" s="200"/>
      <c r="AI898" s="200"/>
      <c r="AJ898" s="187"/>
      <c r="AK898" s="187"/>
      <c r="AL898" s="187"/>
      <c r="AM898" s="252"/>
      <c r="AN898" s="252"/>
      <c r="AO898" s="252"/>
      <c r="AP898" s="252"/>
      <c r="AQ898" s="262"/>
      <c r="AR898" s="255"/>
    </row>
    <row r="899" spans="1:44" ht="13.5" customHeight="1" x14ac:dyDescent="0.2">
      <c r="A899" s="278"/>
      <c r="B899" s="287"/>
      <c r="C899" s="305"/>
      <c r="D899" s="287"/>
      <c r="E899" s="302"/>
      <c r="F899" s="287"/>
      <c r="G899" s="225"/>
      <c r="H899" s="197"/>
      <c r="I899" s="243"/>
      <c r="J899" s="182"/>
      <c r="K899" s="180"/>
      <c r="L899" s="180"/>
      <c r="M899" s="182"/>
      <c r="N899" s="190"/>
      <c r="O899" s="190"/>
      <c r="P899" s="193"/>
      <c r="Q899" s="180"/>
      <c r="R899" s="257"/>
      <c r="S899" s="30" t="s">
        <v>1008</v>
      </c>
      <c r="T899" s="76"/>
      <c r="U899" s="77"/>
      <c r="V899" s="77"/>
      <c r="W899" s="77"/>
      <c r="X899" s="77"/>
      <c r="Y899" s="77"/>
      <c r="Z899" s="31" t="str">
        <f t="shared" si="70"/>
        <v/>
      </c>
      <c r="AA899" s="81">
        <f t="shared" si="72"/>
        <v>0</v>
      </c>
      <c r="AB899" s="81">
        <f t="shared" si="71"/>
        <v>0</v>
      </c>
      <c r="AC899" s="308"/>
      <c r="AD899" s="238"/>
      <c r="AE899" s="238"/>
      <c r="AF899" s="190"/>
      <c r="AG899" s="190"/>
      <c r="AH899" s="200"/>
      <c r="AI899" s="200"/>
      <c r="AJ899" s="187"/>
      <c r="AK899" s="187"/>
      <c r="AL899" s="187"/>
      <c r="AM899" s="252"/>
      <c r="AN899" s="252"/>
      <c r="AO899" s="252"/>
      <c r="AP899" s="252"/>
      <c r="AQ899" s="262"/>
      <c r="AR899" s="209"/>
    </row>
    <row r="900" spans="1:44" ht="13.5" customHeight="1" x14ac:dyDescent="0.2">
      <c r="A900" s="278"/>
      <c r="B900" s="287"/>
      <c r="C900" s="305"/>
      <c r="D900" s="287"/>
      <c r="E900" s="302"/>
      <c r="F900" s="287"/>
      <c r="G900" s="225"/>
      <c r="H900" s="197"/>
      <c r="I900" s="243"/>
      <c r="J900" s="182"/>
      <c r="K900" s="180"/>
      <c r="L900" s="180"/>
      <c r="M900" s="182"/>
      <c r="N900" s="190"/>
      <c r="O900" s="190"/>
      <c r="P900" s="193"/>
      <c r="Q900" s="180"/>
      <c r="R900" s="257"/>
      <c r="S900" s="30" t="s">
        <v>1009</v>
      </c>
      <c r="T900" s="76"/>
      <c r="U900" s="77"/>
      <c r="V900" s="77"/>
      <c r="W900" s="77"/>
      <c r="X900" s="77"/>
      <c r="Y900" s="77"/>
      <c r="Z900" s="31" t="str">
        <f t="shared" si="70"/>
        <v/>
      </c>
      <c r="AA900" s="81">
        <f t="shared" si="72"/>
        <v>0</v>
      </c>
      <c r="AB900" s="81">
        <f t="shared" si="71"/>
        <v>0</v>
      </c>
      <c r="AC900" s="308"/>
      <c r="AD900" s="238"/>
      <c r="AE900" s="238"/>
      <c r="AF900" s="190"/>
      <c r="AG900" s="190"/>
      <c r="AH900" s="200"/>
      <c r="AI900" s="200"/>
      <c r="AJ900" s="187"/>
      <c r="AK900" s="187"/>
      <c r="AL900" s="187"/>
      <c r="AM900" s="252"/>
      <c r="AN900" s="252"/>
      <c r="AO900" s="252"/>
      <c r="AP900" s="252"/>
      <c r="AQ900" s="262"/>
      <c r="AR900" s="209"/>
    </row>
    <row r="901" spans="1:44" ht="13.5" customHeight="1" x14ac:dyDescent="0.2">
      <c r="A901" s="278"/>
      <c r="B901" s="287"/>
      <c r="C901" s="305"/>
      <c r="D901" s="287"/>
      <c r="E901" s="302"/>
      <c r="F901" s="287"/>
      <c r="G901" s="225"/>
      <c r="H901" s="197"/>
      <c r="I901" s="243"/>
      <c r="J901" s="182"/>
      <c r="K901" s="180"/>
      <c r="L901" s="180"/>
      <c r="M901" s="182"/>
      <c r="N901" s="190"/>
      <c r="O901" s="190"/>
      <c r="P901" s="193"/>
      <c r="Q901" s="180"/>
      <c r="R901" s="257"/>
      <c r="S901" s="30" t="s">
        <v>1010</v>
      </c>
      <c r="T901" s="76"/>
      <c r="U901" s="77"/>
      <c r="V901" s="77"/>
      <c r="W901" s="77"/>
      <c r="X901" s="77"/>
      <c r="Y901" s="77"/>
      <c r="Z901" s="31" t="str">
        <f t="shared" si="70"/>
        <v/>
      </c>
      <c r="AA901" s="81">
        <f t="shared" si="72"/>
        <v>0</v>
      </c>
      <c r="AB901" s="81">
        <f t="shared" si="71"/>
        <v>0</v>
      </c>
      <c r="AC901" s="308"/>
      <c r="AD901" s="238"/>
      <c r="AE901" s="238"/>
      <c r="AF901" s="190"/>
      <c r="AG901" s="190"/>
      <c r="AH901" s="200"/>
      <c r="AI901" s="200"/>
      <c r="AJ901" s="187"/>
      <c r="AK901" s="187"/>
      <c r="AL901" s="187"/>
      <c r="AM901" s="252"/>
      <c r="AN901" s="252"/>
      <c r="AO901" s="252"/>
      <c r="AP901" s="252"/>
      <c r="AQ901" s="262"/>
      <c r="AR901" s="209"/>
    </row>
    <row r="902" spans="1:44" ht="13.5" customHeight="1" x14ac:dyDescent="0.2">
      <c r="A902" s="279"/>
      <c r="B902" s="288"/>
      <c r="C902" s="306"/>
      <c r="D902" s="288"/>
      <c r="E902" s="303"/>
      <c r="F902" s="288"/>
      <c r="G902" s="226"/>
      <c r="H902" s="198"/>
      <c r="I902" s="244"/>
      <c r="J902" s="228"/>
      <c r="K902" s="181"/>
      <c r="L902" s="181"/>
      <c r="M902" s="228"/>
      <c r="N902" s="191"/>
      <c r="O902" s="191"/>
      <c r="P902" s="194"/>
      <c r="Q902" s="181"/>
      <c r="R902" s="299"/>
      <c r="S902" s="32" t="s">
        <v>1011</v>
      </c>
      <c r="T902" s="78"/>
      <c r="U902" s="79"/>
      <c r="V902" s="79"/>
      <c r="W902" s="79"/>
      <c r="X902" s="79"/>
      <c r="Y902" s="79"/>
      <c r="Z902" s="33" t="str">
        <f t="shared" si="70"/>
        <v/>
      </c>
      <c r="AA902" s="82">
        <f t="shared" si="72"/>
        <v>0</v>
      </c>
      <c r="AB902" s="82">
        <f t="shared" si="71"/>
        <v>0</v>
      </c>
      <c r="AC902" s="309"/>
      <c r="AD902" s="239"/>
      <c r="AE902" s="239"/>
      <c r="AF902" s="191"/>
      <c r="AG902" s="191"/>
      <c r="AH902" s="201"/>
      <c r="AI902" s="201"/>
      <c r="AJ902" s="188"/>
      <c r="AK902" s="188"/>
      <c r="AL902" s="188"/>
      <c r="AM902" s="253"/>
      <c r="AN902" s="253"/>
      <c r="AO902" s="253"/>
      <c r="AP902" s="253"/>
      <c r="AQ902" s="263"/>
      <c r="AR902" s="210"/>
    </row>
    <row r="903" spans="1:44" ht="13.5" customHeight="1" x14ac:dyDescent="0.2">
      <c r="A903" s="289" t="str">
        <f>IF(E903&lt;&gt;"",'Información General'!$D$15&amp;"_"&amp;+$A$1+36,"")</f>
        <v/>
      </c>
      <c r="B903" s="274"/>
      <c r="C903" s="271"/>
      <c r="D903" s="274"/>
      <c r="E903" s="280"/>
      <c r="F903" s="274"/>
      <c r="G903" s="283"/>
      <c r="H903" s="242"/>
      <c r="I903" s="300">
        <v>36.1</v>
      </c>
      <c r="J903" s="242"/>
      <c r="K903" s="196"/>
      <c r="L903" s="196"/>
      <c r="M903" s="242"/>
      <c r="N903" s="183"/>
      <c r="O903" s="183"/>
      <c r="P903" s="234" t="str">
        <f>IF(AND(N903&lt;&gt;"",O903&lt;&gt;""),IF(AND(N903&gt;5,O903&gt;5),"I",IF(AND(N903&lt;=5,O903&gt;5),"II",IF(AND(N903&gt;5,O903&lt;=5),"IV",IF(AND(N903&lt;=5,O903&lt;=5),"III")))),"")</f>
        <v/>
      </c>
      <c r="Q903" s="196"/>
      <c r="R903" s="297">
        <f>IF(Q903="SI",1,IF(Q903="NO",3,0))</f>
        <v>0</v>
      </c>
      <c r="S903" s="30" t="s">
        <v>1014</v>
      </c>
      <c r="T903" s="76"/>
      <c r="U903" s="77"/>
      <c r="V903" s="77"/>
      <c r="W903" s="77"/>
      <c r="X903" s="77"/>
      <c r="Y903" s="77"/>
      <c r="Z903" s="31" t="str">
        <f>IF($T903&lt;&gt;"",IF(AND(V903="SI",W903="SI",X903="SI",Y903="SI"),"Suficiente",IF(OR(V903="NO",W903="NO",X903="NO",Y903="NO"),"Deficiente",IF(OR(V903="",W903="",X903="",Y903=""),"Falta Valorar el Control",""))),"")</f>
        <v/>
      </c>
      <c r="AA903" s="80">
        <f t="shared" si="72"/>
        <v>0</v>
      </c>
      <c r="AB903" s="80">
        <f>IF(Z903="Deficiente",1,0)</f>
        <v>0</v>
      </c>
      <c r="AC903" s="337" t="str">
        <f>IF(SUM(R903:R927)&gt;=1,IF((SUM(R903:R927)/COUNTA(Q903:Q927))=1,IF(SUM(AA903:AA927)&gt;=1,IF(SUM(AA903:AA927)/(SUM(AA903:AA927)+SUM(AB903:AB927))=100%,"SI","NO"),"NO"),"NO"),"")</f>
        <v/>
      </c>
      <c r="AD903" s="237" t="str">
        <f>IF($N903=1,"b","")</f>
        <v/>
      </c>
      <c r="AE903" s="237" t="str">
        <f>IF($O903=1,"b","")</f>
        <v/>
      </c>
      <c r="AF903" s="183"/>
      <c r="AG903" s="183"/>
      <c r="AH903" s="199">
        <f>IF(OR($AD903="b",$AE903="b"),2,0)</f>
        <v>0</v>
      </c>
      <c r="AI903" s="199">
        <f>IF(AND($N903=1,$AF903=1,$O903=1,$AG903=1),1,0)</f>
        <v>0</v>
      </c>
      <c r="AJ903" s="215">
        <f>IF(AF903&lt;&gt;"",IF(AI903=1,1,IF(OR($AF903&gt;$N903,AND($AC903="SI",$AF903=$N903),AND($AC903="NO",$AF903&lt;&gt;$N903)),0,1)),0)</f>
        <v>0</v>
      </c>
      <c r="AK903" s="215">
        <f>IF(AG903&lt;&gt;"",IF(AI903=1,1,IF(OR(AG903&gt;O903,AND(AC903="SI",AG903=O903),AND(AC903="NO",AG903&lt;&gt;O903)),0,1)),0)</f>
        <v>0</v>
      </c>
      <c r="AL903" s="215">
        <f>IF(AC903&lt;&gt;"",(+AI903+AJ903+AK903),0)</f>
        <v>0</v>
      </c>
      <c r="AM903" s="333" t="str">
        <f>IF($AL903&gt;=2,IF(AND($AF903="",$AG903=""),"",IF(AND($AF903&gt;5,$AG903&gt;5),"I","")),"")</f>
        <v/>
      </c>
      <c r="AN903" s="333" t="str">
        <f>IF($AL903&gt;=2,IF(AND($AF903="",$AG903=""),"",IF(AND($AF903&lt;6,$AG903&gt;5),"II","")),"")</f>
        <v/>
      </c>
      <c r="AO903" s="333" t="str">
        <f>IF($AL903&gt;=2,IF(AND($AF903="",$AG903=""),"",IF(AND($AF903&lt;6,$AG903&lt;6),"III","")),"")</f>
        <v/>
      </c>
      <c r="AP903" s="333" t="str">
        <f>IF($AL903&gt;=2,IF(AND($AF903="",$AG903=""),"",IF(AND($AF903&gt;5,$AG903&lt;6),"IV","")),"")</f>
        <v/>
      </c>
      <c r="AQ903" s="264"/>
      <c r="AR903" s="267"/>
    </row>
    <row r="904" spans="1:44" ht="13.5" customHeight="1" x14ac:dyDescent="0.2">
      <c r="A904" s="290"/>
      <c r="B904" s="275"/>
      <c r="C904" s="272"/>
      <c r="D904" s="275"/>
      <c r="E904" s="281"/>
      <c r="F904" s="275"/>
      <c r="G904" s="284"/>
      <c r="H904" s="197"/>
      <c r="I904" s="295"/>
      <c r="J904" s="197"/>
      <c r="K904" s="195"/>
      <c r="L904" s="195"/>
      <c r="M904" s="197"/>
      <c r="N904" s="184"/>
      <c r="O904" s="184"/>
      <c r="P904" s="235"/>
      <c r="Q904" s="195"/>
      <c r="R904" s="257"/>
      <c r="S904" s="30" t="s">
        <v>1016</v>
      </c>
      <c r="T904" s="76"/>
      <c r="U904" s="77"/>
      <c r="V904" s="77"/>
      <c r="W904" s="77"/>
      <c r="X904" s="77"/>
      <c r="Y904" s="77"/>
      <c r="Z904" s="31" t="str">
        <f>IF($T904&lt;&gt;"",IF(AND(V904="SI",W904="SI",X904="SI",Y904="SI"),"Suficiente",IF(OR(V904="NO",W904="NO",X904="NO",Y904="NO"),"Deficiente",IF(OR(V904="",W904="",X904="",Y904=""),"Falta Valorar el Control",""))),"")</f>
        <v/>
      </c>
      <c r="AA904" s="81">
        <f t="shared" ref="AA904:AA927" si="73">IF(Z904="Suficiente",1,0)</f>
        <v>0</v>
      </c>
      <c r="AB904" s="81">
        <f t="shared" ref="AB904:AB927" si="74">IF(Z904="Deficiente",1,0)</f>
        <v>0</v>
      </c>
      <c r="AC904" s="338"/>
      <c r="AD904" s="238"/>
      <c r="AE904" s="238"/>
      <c r="AF904" s="184"/>
      <c r="AG904" s="184"/>
      <c r="AH904" s="200"/>
      <c r="AI904" s="200"/>
      <c r="AJ904" s="216"/>
      <c r="AK904" s="216"/>
      <c r="AL904" s="216"/>
      <c r="AM904" s="252"/>
      <c r="AN904" s="252"/>
      <c r="AO904" s="252"/>
      <c r="AP904" s="252"/>
      <c r="AQ904" s="265"/>
      <c r="AR904" s="209"/>
    </row>
    <row r="905" spans="1:44" ht="13.5" customHeight="1" x14ac:dyDescent="0.2">
      <c r="A905" s="290"/>
      <c r="B905" s="275"/>
      <c r="C905" s="272"/>
      <c r="D905" s="275"/>
      <c r="E905" s="281"/>
      <c r="F905" s="275"/>
      <c r="G905" s="284"/>
      <c r="H905" s="197"/>
      <c r="I905" s="295"/>
      <c r="J905" s="197"/>
      <c r="K905" s="195"/>
      <c r="L905" s="195"/>
      <c r="M905" s="197"/>
      <c r="N905" s="184"/>
      <c r="O905" s="184"/>
      <c r="P905" s="235"/>
      <c r="Q905" s="195"/>
      <c r="R905" s="257"/>
      <c r="S905" s="30" t="s">
        <v>989</v>
      </c>
      <c r="T905" s="76"/>
      <c r="U905" s="77"/>
      <c r="V905" s="77"/>
      <c r="W905" s="77"/>
      <c r="X905" s="77"/>
      <c r="Y905" s="77"/>
      <c r="Z905" s="31" t="str">
        <f>IF($T905&lt;&gt;"",IF(AND(V905="SI",W905="SI",X905="SI",Y905="SI"),"Suficiente",IF(OR(V905="NO",W905="NO",X905="NO",Y905="NO"),"Deficiente",IF(OR(V905="",W905="",X905="",Y905=""),"Falta Valorar el Control",""))),"")</f>
        <v/>
      </c>
      <c r="AA905" s="81">
        <f t="shared" si="73"/>
        <v>0</v>
      </c>
      <c r="AB905" s="81">
        <f t="shared" si="74"/>
        <v>0</v>
      </c>
      <c r="AC905" s="338"/>
      <c r="AD905" s="238"/>
      <c r="AE905" s="238"/>
      <c r="AF905" s="184"/>
      <c r="AG905" s="184"/>
      <c r="AH905" s="200"/>
      <c r="AI905" s="200"/>
      <c r="AJ905" s="216"/>
      <c r="AK905" s="216"/>
      <c r="AL905" s="216"/>
      <c r="AM905" s="252"/>
      <c r="AN905" s="252"/>
      <c r="AO905" s="252"/>
      <c r="AP905" s="252"/>
      <c r="AQ905" s="265"/>
      <c r="AR905" s="209"/>
    </row>
    <row r="906" spans="1:44" ht="13.5" customHeight="1" x14ac:dyDescent="0.2">
      <c r="A906" s="290"/>
      <c r="B906" s="275"/>
      <c r="C906" s="272"/>
      <c r="D906" s="275"/>
      <c r="E906" s="281"/>
      <c r="F906" s="275"/>
      <c r="G906" s="284"/>
      <c r="H906" s="197"/>
      <c r="I906" s="295"/>
      <c r="J906" s="197"/>
      <c r="K906" s="195"/>
      <c r="L906" s="195"/>
      <c r="M906" s="197"/>
      <c r="N906" s="184"/>
      <c r="O906" s="184"/>
      <c r="P906" s="235"/>
      <c r="Q906" s="195"/>
      <c r="R906" s="257"/>
      <c r="S906" s="30" t="s">
        <v>990</v>
      </c>
      <c r="T906" s="76"/>
      <c r="U906" s="77"/>
      <c r="V906" s="77"/>
      <c r="W906" s="77"/>
      <c r="X906" s="77"/>
      <c r="Y906" s="77"/>
      <c r="Z906" s="31" t="str">
        <f>IF($T906&lt;&gt;"",IF(AND(V906="SI",W906="SI",X906="SI",Y906="SI"),"Suficiente",IF(OR(V906="NO",W906="NO",X906="NO",Y906="NO"),"Deficiente",IF(OR(V906="",W906="",X906="",Y906=""),"Falta Valorar el Control",""))),"")</f>
        <v/>
      </c>
      <c r="AA906" s="81">
        <f t="shared" si="73"/>
        <v>0</v>
      </c>
      <c r="AB906" s="81">
        <f t="shared" si="74"/>
        <v>0</v>
      </c>
      <c r="AC906" s="338"/>
      <c r="AD906" s="238"/>
      <c r="AE906" s="238"/>
      <c r="AF906" s="184"/>
      <c r="AG906" s="184"/>
      <c r="AH906" s="200"/>
      <c r="AI906" s="200"/>
      <c r="AJ906" s="216"/>
      <c r="AK906" s="216"/>
      <c r="AL906" s="216"/>
      <c r="AM906" s="252"/>
      <c r="AN906" s="252"/>
      <c r="AO906" s="252"/>
      <c r="AP906" s="252"/>
      <c r="AQ906" s="265"/>
      <c r="AR906" s="209"/>
    </row>
    <row r="907" spans="1:44" ht="13.5" customHeight="1" x14ac:dyDescent="0.2">
      <c r="A907" s="290"/>
      <c r="B907" s="275"/>
      <c r="C907" s="272"/>
      <c r="D907" s="275"/>
      <c r="E907" s="281"/>
      <c r="F907" s="275"/>
      <c r="G907" s="284"/>
      <c r="H907" s="197"/>
      <c r="I907" s="295"/>
      <c r="J907" s="197"/>
      <c r="K907" s="195"/>
      <c r="L907" s="195"/>
      <c r="M907" s="197"/>
      <c r="N907" s="184"/>
      <c r="O907" s="184"/>
      <c r="P907" s="235"/>
      <c r="Q907" s="195"/>
      <c r="R907" s="257"/>
      <c r="S907" s="30" t="s">
        <v>991</v>
      </c>
      <c r="T907" s="76"/>
      <c r="U907" s="77"/>
      <c r="V907" s="77"/>
      <c r="W907" s="77"/>
      <c r="X907" s="77"/>
      <c r="Y907" s="77"/>
      <c r="Z907" s="31" t="str">
        <f>IF($T907&lt;&gt;"",IF(AND(V907="SI",W907="SI",X907="SI",Y907="SI"),"Suficiente",IF(OR(V907="NO",W907="NO",X907="NO",Y907="NO"),"Deficiente",IF(OR(V907="",W907="",X907="",Y907=""),"Falta Valorar el Control",""))),"")</f>
        <v/>
      </c>
      <c r="AA907" s="81">
        <f t="shared" si="73"/>
        <v>0</v>
      </c>
      <c r="AB907" s="81">
        <f t="shared" si="74"/>
        <v>0</v>
      </c>
      <c r="AC907" s="338"/>
      <c r="AD907" s="238"/>
      <c r="AE907" s="238"/>
      <c r="AF907" s="184"/>
      <c r="AG907" s="184"/>
      <c r="AH907" s="200"/>
      <c r="AI907" s="200"/>
      <c r="AJ907" s="216"/>
      <c r="AK907" s="216"/>
      <c r="AL907" s="216"/>
      <c r="AM907" s="252"/>
      <c r="AN907" s="252"/>
      <c r="AO907" s="252"/>
      <c r="AP907" s="252"/>
      <c r="AQ907" s="265"/>
      <c r="AR907" s="209"/>
    </row>
    <row r="908" spans="1:44" ht="13.5" customHeight="1" x14ac:dyDescent="0.2">
      <c r="A908" s="290"/>
      <c r="B908" s="275"/>
      <c r="C908" s="272"/>
      <c r="D908" s="275"/>
      <c r="E908" s="281"/>
      <c r="F908" s="275"/>
      <c r="G908" s="284"/>
      <c r="H908" s="197"/>
      <c r="I908" s="295">
        <v>36.200000000000003</v>
      </c>
      <c r="J908" s="197"/>
      <c r="K908" s="195"/>
      <c r="L908" s="195"/>
      <c r="M908" s="197"/>
      <c r="N908" s="184"/>
      <c r="O908" s="184"/>
      <c r="P908" s="235"/>
      <c r="Q908" s="195"/>
      <c r="R908" s="298">
        <f>IF(Q908="SI",1,IF(Q908="NO",3,0))</f>
        <v>0</v>
      </c>
      <c r="S908" s="30" t="s">
        <v>1017</v>
      </c>
      <c r="T908" s="76"/>
      <c r="U908" s="77"/>
      <c r="V908" s="77"/>
      <c r="W908" s="77"/>
      <c r="X908" s="77"/>
      <c r="Y908" s="77"/>
      <c r="Z908" s="31" t="str">
        <f t="shared" si="70"/>
        <v/>
      </c>
      <c r="AA908" s="81">
        <f t="shared" si="73"/>
        <v>0</v>
      </c>
      <c r="AB908" s="81">
        <f t="shared" si="74"/>
        <v>0</v>
      </c>
      <c r="AC908" s="338"/>
      <c r="AD908" s="238"/>
      <c r="AE908" s="238"/>
      <c r="AF908" s="184"/>
      <c r="AG908" s="184"/>
      <c r="AH908" s="200"/>
      <c r="AI908" s="200"/>
      <c r="AJ908" s="216"/>
      <c r="AK908" s="216"/>
      <c r="AL908" s="216"/>
      <c r="AM908" s="252"/>
      <c r="AN908" s="252"/>
      <c r="AO908" s="252"/>
      <c r="AP908" s="252"/>
      <c r="AQ908" s="265"/>
      <c r="AR908" s="208"/>
    </row>
    <row r="909" spans="1:44" ht="13.5" customHeight="1" x14ac:dyDescent="0.2">
      <c r="A909" s="290"/>
      <c r="B909" s="275"/>
      <c r="C909" s="272"/>
      <c r="D909" s="275"/>
      <c r="E909" s="281"/>
      <c r="F909" s="275"/>
      <c r="G909" s="284"/>
      <c r="H909" s="197"/>
      <c r="I909" s="295"/>
      <c r="J909" s="197"/>
      <c r="K909" s="195"/>
      <c r="L909" s="195"/>
      <c r="M909" s="197"/>
      <c r="N909" s="184"/>
      <c r="O909" s="184"/>
      <c r="P909" s="235"/>
      <c r="Q909" s="195"/>
      <c r="R909" s="257"/>
      <c r="S909" s="30" t="s">
        <v>1018</v>
      </c>
      <c r="T909" s="76"/>
      <c r="U909" s="77"/>
      <c r="V909" s="77"/>
      <c r="W909" s="77"/>
      <c r="X909" s="77"/>
      <c r="Y909" s="77"/>
      <c r="Z909" s="31" t="str">
        <f t="shared" si="70"/>
        <v/>
      </c>
      <c r="AA909" s="81">
        <f t="shared" si="73"/>
        <v>0</v>
      </c>
      <c r="AB909" s="81">
        <f t="shared" si="74"/>
        <v>0</v>
      </c>
      <c r="AC909" s="338"/>
      <c r="AD909" s="238"/>
      <c r="AE909" s="238"/>
      <c r="AF909" s="184"/>
      <c r="AG909" s="184"/>
      <c r="AH909" s="200"/>
      <c r="AI909" s="200"/>
      <c r="AJ909" s="216"/>
      <c r="AK909" s="216"/>
      <c r="AL909" s="216"/>
      <c r="AM909" s="252"/>
      <c r="AN909" s="252"/>
      <c r="AO909" s="252"/>
      <c r="AP909" s="252"/>
      <c r="AQ909" s="265"/>
      <c r="AR909" s="209"/>
    </row>
    <row r="910" spans="1:44" ht="13.5" customHeight="1" x14ac:dyDescent="0.2">
      <c r="A910" s="290"/>
      <c r="B910" s="275"/>
      <c r="C910" s="272"/>
      <c r="D910" s="275"/>
      <c r="E910" s="281"/>
      <c r="F910" s="275"/>
      <c r="G910" s="284"/>
      <c r="H910" s="197"/>
      <c r="I910" s="295"/>
      <c r="J910" s="197"/>
      <c r="K910" s="195"/>
      <c r="L910" s="195"/>
      <c r="M910" s="197"/>
      <c r="N910" s="184"/>
      <c r="O910" s="184"/>
      <c r="P910" s="235"/>
      <c r="Q910" s="195"/>
      <c r="R910" s="257"/>
      <c r="S910" s="30" t="s">
        <v>1019</v>
      </c>
      <c r="T910" s="76"/>
      <c r="U910" s="77"/>
      <c r="V910" s="77"/>
      <c r="W910" s="77"/>
      <c r="X910" s="77"/>
      <c r="Y910" s="77"/>
      <c r="Z910" s="31" t="str">
        <f t="shared" si="70"/>
        <v/>
      </c>
      <c r="AA910" s="81">
        <f t="shared" si="73"/>
        <v>0</v>
      </c>
      <c r="AB910" s="81">
        <f t="shared" si="74"/>
        <v>0</v>
      </c>
      <c r="AC910" s="338"/>
      <c r="AD910" s="238"/>
      <c r="AE910" s="238"/>
      <c r="AF910" s="184"/>
      <c r="AG910" s="184"/>
      <c r="AH910" s="200"/>
      <c r="AI910" s="200"/>
      <c r="AJ910" s="216"/>
      <c r="AK910" s="216"/>
      <c r="AL910" s="216"/>
      <c r="AM910" s="252"/>
      <c r="AN910" s="252"/>
      <c r="AO910" s="252"/>
      <c r="AP910" s="252"/>
      <c r="AQ910" s="265"/>
      <c r="AR910" s="209"/>
    </row>
    <row r="911" spans="1:44" ht="13.5" customHeight="1" x14ac:dyDescent="0.2">
      <c r="A911" s="290"/>
      <c r="B911" s="275"/>
      <c r="C911" s="272"/>
      <c r="D911" s="275"/>
      <c r="E911" s="281"/>
      <c r="F911" s="275"/>
      <c r="G911" s="284"/>
      <c r="H911" s="197"/>
      <c r="I911" s="295"/>
      <c r="J911" s="197"/>
      <c r="K911" s="195"/>
      <c r="L911" s="195"/>
      <c r="M911" s="197"/>
      <c r="N911" s="184"/>
      <c r="O911" s="184"/>
      <c r="P911" s="235"/>
      <c r="Q911" s="195"/>
      <c r="R911" s="257"/>
      <c r="S911" s="30" t="s">
        <v>1020</v>
      </c>
      <c r="T911" s="76"/>
      <c r="U911" s="77"/>
      <c r="V911" s="77"/>
      <c r="W911" s="77"/>
      <c r="X911" s="77"/>
      <c r="Y911" s="77"/>
      <c r="Z911" s="31" t="str">
        <f t="shared" si="70"/>
        <v/>
      </c>
      <c r="AA911" s="81">
        <f t="shared" si="73"/>
        <v>0</v>
      </c>
      <c r="AB911" s="81">
        <f t="shared" si="74"/>
        <v>0</v>
      </c>
      <c r="AC911" s="338"/>
      <c r="AD911" s="238"/>
      <c r="AE911" s="238"/>
      <c r="AF911" s="184"/>
      <c r="AG911" s="184"/>
      <c r="AH911" s="200"/>
      <c r="AI911" s="200"/>
      <c r="AJ911" s="216"/>
      <c r="AK911" s="216"/>
      <c r="AL911" s="216"/>
      <c r="AM911" s="252"/>
      <c r="AN911" s="252"/>
      <c r="AO911" s="252"/>
      <c r="AP911" s="252"/>
      <c r="AQ911" s="265"/>
      <c r="AR911" s="209"/>
    </row>
    <row r="912" spans="1:44" ht="13.5" customHeight="1" x14ac:dyDescent="0.2">
      <c r="A912" s="290"/>
      <c r="B912" s="275"/>
      <c r="C912" s="272"/>
      <c r="D912" s="275"/>
      <c r="E912" s="281"/>
      <c r="F912" s="275"/>
      <c r="G912" s="284"/>
      <c r="H912" s="197"/>
      <c r="I912" s="295"/>
      <c r="J912" s="197"/>
      <c r="K912" s="195"/>
      <c r="L912" s="195"/>
      <c r="M912" s="197"/>
      <c r="N912" s="184"/>
      <c r="O912" s="184"/>
      <c r="P912" s="235"/>
      <c r="Q912" s="195"/>
      <c r="R912" s="257"/>
      <c r="S912" s="30" t="s">
        <v>1021</v>
      </c>
      <c r="T912" s="76"/>
      <c r="U912" s="77"/>
      <c r="V912" s="77"/>
      <c r="W912" s="77"/>
      <c r="X912" s="77"/>
      <c r="Y912" s="77"/>
      <c r="Z912" s="31" t="str">
        <f t="shared" si="70"/>
        <v/>
      </c>
      <c r="AA912" s="81">
        <f t="shared" si="73"/>
        <v>0</v>
      </c>
      <c r="AB912" s="81">
        <f t="shared" si="74"/>
        <v>0</v>
      </c>
      <c r="AC912" s="338"/>
      <c r="AD912" s="238"/>
      <c r="AE912" s="238"/>
      <c r="AF912" s="184"/>
      <c r="AG912" s="184"/>
      <c r="AH912" s="200"/>
      <c r="AI912" s="200"/>
      <c r="AJ912" s="216"/>
      <c r="AK912" s="216"/>
      <c r="AL912" s="216"/>
      <c r="AM912" s="252"/>
      <c r="AN912" s="252"/>
      <c r="AO912" s="252"/>
      <c r="AP912" s="252"/>
      <c r="AQ912" s="265"/>
      <c r="AR912" s="209"/>
    </row>
    <row r="913" spans="1:44" ht="13.5" customHeight="1" x14ac:dyDescent="0.2">
      <c r="A913" s="290"/>
      <c r="B913" s="275"/>
      <c r="C913" s="272"/>
      <c r="D913" s="275"/>
      <c r="E913" s="281"/>
      <c r="F913" s="275"/>
      <c r="G913" s="284"/>
      <c r="H913" s="197"/>
      <c r="I913" s="295">
        <v>36.299999999999997</v>
      </c>
      <c r="J913" s="197"/>
      <c r="K913" s="195"/>
      <c r="L913" s="195"/>
      <c r="M913" s="197"/>
      <c r="N913" s="184"/>
      <c r="O913" s="184"/>
      <c r="P913" s="235"/>
      <c r="Q913" s="195"/>
      <c r="R913" s="298">
        <f>IF(Q913="SI",1,IF(Q913="NO",3,0))</f>
        <v>0</v>
      </c>
      <c r="S913" s="30" t="s">
        <v>1022</v>
      </c>
      <c r="T913" s="76"/>
      <c r="U913" s="77"/>
      <c r="V913" s="77"/>
      <c r="W913" s="77"/>
      <c r="X913" s="77"/>
      <c r="Y913" s="77"/>
      <c r="Z913" s="31" t="str">
        <f t="shared" si="70"/>
        <v/>
      </c>
      <c r="AA913" s="81">
        <f t="shared" si="73"/>
        <v>0</v>
      </c>
      <c r="AB913" s="81">
        <f t="shared" si="74"/>
        <v>0</v>
      </c>
      <c r="AC913" s="338"/>
      <c r="AD913" s="238"/>
      <c r="AE913" s="238"/>
      <c r="AF913" s="184"/>
      <c r="AG913" s="184"/>
      <c r="AH913" s="200"/>
      <c r="AI913" s="200"/>
      <c r="AJ913" s="216"/>
      <c r="AK913" s="216"/>
      <c r="AL913" s="216"/>
      <c r="AM913" s="252"/>
      <c r="AN913" s="252"/>
      <c r="AO913" s="252"/>
      <c r="AP913" s="252"/>
      <c r="AQ913" s="265"/>
      <c r="AR913" s="208"/>
    </row>
    <row r="914" spans="1:44" ht="13.5" customHeight="1" x14ac:dyDescent="0.2">
      <c r="A914" s="290"/>
      <c r="B914" s="275"/>
      <c r="C914" s="272"/>
      <c r="D914" s="275"/>
      <c r="E914" s="281"/>
      <c r="F914" s="275"/>
      <c r="G914" s="284"/>
      <c r="H914" s="197"/>
      <c r="I914" s="295"/>
      <c r="J914" s="197"/>
      <c r="K914" s="195"/>
      <c r="L914" s="195"/>
      <c r="M914" s="197"/>
      <c r="N914" s="184"/>
      <c r="O914" s="184"/>
      <c r="P914" s="235"/>
      <c r="Q914" s="195"/>
      <c r="R914" s="257"/>
      <c r="S914" s="30" t="s">
        <v>1015</v>
      </c>
      <c r="T914" s="76"/>
      <c r="U914" s="77"/>
      <c r="V914" s="77"/>
      <c r="W914" s="77"/>
      <c r="X914" s="77"/>
      <c r="Y914" s="77"/>
      <c r="Z914" s="31" t="str">
        <f t="shared" si="70"/>
        <v/>
      </c>
      <c r="AA914" s="81">
        <f t="shared" si="73"/>
        <v>0</v>
      </c>
      <c r="AB914" s="81">
        <f t="shared" si="74"/>
        <v>0</v>
      </c>
      <c r="AC914" s="338"/>
      <c r="AD914" s="238"/>
      <c r="AE914" s="238"/>
      <c r="AF914" s="184"/>
      <c r="AG914" s="184"/>
      <c r="AH914" s="200"/>
      <c r="AI914" s="200"/>
      <c r="AJ914" s="216"/>
      <c r="AK914" s="216"/>
      <c r="AL914" s="216"/>
      <c r="AM914" s="252"/>
      <c r="AN914" s="252"/>
      <c r="AO914" s="252"/>
      <c r="AP914" s="252"/>
      <c r="AQ914" s="265"/>
      <c r="AR914" s="209"/>
    </row>
    <row r="915" spans="1:44" ht="13.5" customHeight="1" x14ac:dyDescent="0.2">
      <c r="A915" s="290"/>
      <c r="B915" s="275"/>
      <c r="C915" s="272"/>
      <c r="D915" s="275"/>
      <c r="E915" s="281"/>
      <c r="F915" s="275"/>
      <c r="G915" s="284"/>
      <c r="H915" s="197"/>
      <c r="I915" s="295"/>
      <c r="J915" s="197"/>
      <c r="K915" s="195"/>
      <c r="L915" s="195"/>
      <c r="M915" s="197"/>
      <c r="N915" s="184"/>
      <c r="O915" s="184"/>
      <c r="P915" s="235"/>
      <c r="Q915" s="195"/>
      <c r="R915" s="257"/>
      <c r="S915" s="30" t="s">
        <v>1023</v>
      </c>
      <c r="T915" s="76"/>
      <c r="U915" s="77"/>
      <c r="V915" s="77"/>
      <c r="W915" s="77"/>
      <c r="X915" s="77"/>
      <c r="Y915" s="77"/>
      <c r="Z915" s="31" t="str">
        <f t="shared" si="70"/>
        <v/>
      </c>
      <c r="AA915" s="81">
        <f t="shared" si="73"/>
        <v>0</v>
      </c>
      <c r="AB915" s="81">
        <f t="shared" si="74"/>
        <v>0</v>
      </c>
      <c r="AC915" s="338"/>
      <c r="AD915" s="238"/>
      <c r="AE915" s="238"/>
      <c r="AF915" s="184"/>
      <c r="AG915" s="184"/>
      <c r="AH915" s="200"/>
      <c r="AI915" s="200"/>
      <c r="AJ915" s="216"/>
      <c r="AK915" s="216"/>
      <c r="AL915" s="216"/>
      <c r="AM915" s="252"/>
      <c r="AN915" s="252"/>
      <c r="AO915" s="252"/>
      <c r="AP915" s="252"/>
      <c r="AQ915" s="265"/>
      <c r="AR915" s="209"/>
    </row>
    <row r="916" spans="1:44" ht="13.5" customHeight="1" x14ac:dyDescent="0.2">
      <c r="A916" s="290"/>
      <c r="B916" s="275"/>
      <c r="C916" s="272"/>
      <c r="D916" s="275"/>
      <c r="E916" s="281"/>
      <c r="F916" s="275"/>
      <c r="G916" s="284"/>
      <c r="H916" s="197"/>
      <c r="I916" s="295"/>
      <c r="J916" s="197"/>
      <c r="K916" s="195"/>
      <c r="L916" s="195"/>
      <c r="M916" s="197"/>
      <c r="N916" s="184"/>
      <c r="O916" s="184"/>
      <c r="P916" s="235"/>
      <c r="Q916" s="195"/>
      <c r="R916" s="257"/>
      <c r="S916" s="30" t="s">
        <v>1024</v>
      </c>
      <c r="T916" s="76"/>
      <c r="U916" s="77"/>
      <c r="V916" s="77"/>
      <c r="W916" s="77"/>
      <c r="X916" s="77"/>
      <c r="Y916" s="77"/>
      <c r="Z916" s="31" t="str">
        <f t="shared" si="70"/>
        <v/>
      </c>
      <c r="AA916" s="81">
        <f t="shared" si="73"/>
        <v>0</v>
      </c>
      <c r="AB916" s="81">
        <f t="shared" si="74"/>
        <v>0</v>
      </c>
      <c r="AC916" s="338"/>
      <c r="AD916" s="238"/>
      <c r="AE916" s="238"/>
      <c r="AF916" s="184"/>
      <c r="AG916" s="184"/>
      <c r="AH916" s="200"/>
      <c r="AI916" s="200"/>
      <c r="AJ916" s="216"/>
      <c r="AK916" s="216"/>
      <c r="AL916" s="216"/>
      <c r="AM916" s="252"/>
      <c r="AN916" s="252"/>
      <c r="AO916" s="252"/>
      <c r="AP916" s="252"/>
      <c r="AQ916" s="265"/>
      <c r="AR916" s="209"/>
    </row>
    <row r="917" spans="1:44" ht="13.5" customHeight="1" x14ac:dyDescent="0.2">
      <c r="A917" s="290"/>
      <c r="B917" s="275"/>
      <c r="C917" s="272"/>
      <c r="D917" s="275"/>
      <c r="E917" s="281"/>
      <c r="F917" s="275"/>
      <c r="G917" s="284"/>
      <c r="H917" s="197"/>
      <c r="I917" s="295"/>
      <c r="J917" s="197"/>
      <c r="K917" s="195"/>
      <c r="L917" s="195"/>
      <c r="M917" s="197"/>
      <c r="N917" s="184"/>
      <c r="O917" s="184"/>
      <c r="P917" s="235"/>
      <c r="Q917" s="195"/>
      <c r="R917" s="257"/>
      <c r="S917" s="30" t="s">
        <v>1025</v>
      </c>
      <c r="T917" s="76"/>
      <c r="U917" s="77"/>
      <c r="V917" s="77"/>
      <c r="W917" s="77"/>
      <c r="X917" s="77"/>
      <c r="Y917" s="77"/>
      <c r="Z917" s="31" t="str">
        <f t="shared" si="70"/>
        <v/>
      </c>
      <c r="AA917" s="81">
        <f t="shared" si="73"/>
        <v>0</v>
      </c>
      <c r="AB917" s="81">
        <f t="shared" si="74"/>
        <v>0</v>
      </c>
      <c r="AC917" s="338"/>
      <c r="AD917" s="238"/>
      <c r="AE917" s="238"/>
      <c r="AF917" s="184"/>
      <c r="AG917" s="184"/>
      <c r="AH917" s="200"/>
      <c r="AI917" s="200"/>
      <c r="AJ917" s="216"/>
      <c r="AK917" s="216"/>
      <c r="AL917" s="216"/>
      <c r="AM917" s="252"/>
      <c r="AN917" s="252"/>
      <c r="AO917" s="252"/>
      <c r="AP917" s="252"/>
      <c r="AQ917" s="265"/>
      <c r="AR917" s="209"/>
    </row>
    <row r="918" spans="1:44" ht="13.5" customHeight="1" x14ac:dyDescent="0.2">
      <c r="A918" s="290"/>
      <c r="B918" s="275"/>
      <c r="C918" s="272"/>
      <c r="D918" s="275"/>
      <c r="E918" s="281"/>
      <c r="F918" s="275"/>
      <c r="G918" s="284"/>
      <c r="H918" s="197"/>
      <c r="I918" s="295">
        <v>36.4</v>
      </c>
      <c r="J918" s="197"/>
      <c r="K918" s="195"/>
      <c r="L918" s="195"/>
      <c r="M918" s="197"/>
      <c r="N918" s="184"/>
      <c r="O918" s="184"/>
      <c r="P918" s="235"/>
      <c r="Q918" s="195"/>
      <c r="R918" s="298">
        <f>IF(Q918="SI",1,IF(Q918="NO",3,0))</f>
        <v>0</v>
      </c>
      <c r="S918" s="30" t="s">
        <v>1026</v>
      </c>
      <c r="T918" s="76"/>
      <c r="U918" s="77"/>
      <c r="V918" s="77"/>
      <c r="W918" s="77"/>
      <c r="X918" s="77"/>
      <c r="Y918" s="77"/>
      <c r="Z918" s="31" t="str">
        <f t="shared" si="70"/>
        <v/>
      </c>
      <c r="AA918" s="81">
        <f t="shared" si="73"/>
        <v>0</v>
      </c>
      <c r="AB918" s="81">
        <f t="shared" si="74"/>
        <v>0</v>
      </c>
      <c r="AC918" s="338"/>
      <c r="AD918" s="238"/>
      <c r="AE918" s="238"/>
      <c r="AF918" s="184"/>
      <c r="AG918" s="184"/>
      <c r="AH918" s="200"/>
      <c r="AI918" s="200"/>
      <c r="AJ918" s="216"/>
      <c r="AK918" s="216"/>
      <c r="AL918" s="216"/>
      <c r="AM918" s="252"/>
      <c r="AN918" s="252"/>
      <c r="AO918" s="252"/>
      <c r="AP918" s="252"/>
      <c r="AQ918" s="265"/>
      <c r="AR918" s="208"/>
    </row>
    <row r="919" spans="1:44" ht="13.5" customHeight="1" x14ac:dyDescent="0.2">
      <c r="A919" s="290"/>
      <c r="B919" s="275"/>
      <c r="C919" s="272"/>
      <c r="D919" s="275"/>
      <c r="E919" s="281"/>
      <c r="F919" s="275"/>
      <c r="G919" s="284"/>
      <c r="H919" s="197"/>
      <c r="I919" s="295"/>
      <c r="J919" s="197"/>
      <c r="K919" s="195"/>
      <c r="L919" s="195"/>
      <c r="M919" s="197"/>
      <c r="N919" s="184"/>
      <c r="O919" s="184"/>
      <c r="P919" s="235"/>
      <c r="Q919" s="195"/>
      <c r="R919" s="257"/>
      <c r="S919" s="30" t="s">
        <v>1027</v>
      </c>
      <c r="T919" s="76"/>
      <c r="U919" s="77"/>
      <c r="V919" s="77"/>
      <c r="W919" s="77"/>
      <c r="X919" s="77"/>
      <c r="Y919" s="77"/>
      <c r="Z919" s="31" t="str">
        <f t="shared" si="70"/>
        <v/>
      </c>
      <c r="AA919" s="81">
        <f t="shared" si="73"/>
        <v>0</v>
      </c>
      <c r="AB919" s="81">
        <f t="shared" si="74"/>
        <v>0</v>
      </c>
      <c r="AC919" s="338"/>
      <c r="AD919" s="238"/>
      <c r="AE919" s="238"/>
      <c r="AF919" s="184"/>
      <c r="AG919" s="184"/>
      <c r="AH919" s="200"/>
      <c r="AI919" s="200"/>
      <c r="AJ919" s="216"/>
      <c r="AK919" s="216"/>
      <c r="AL919" s="216"/>
      <c r="AM919" s="252"/>
      <c r="AN919" s="252"/>
      <c r="AO919" s="252"/>
      <c r="AP919" s="252"/>
      <c r="AQ919" s="265"/>
      <c r="AR919" s="209"/>
    </row>
    <row r="920" spans="1:44" ht="13.5" customHeight="1" x14ac:dyDescent="0.2">
      <c r="A920" s="290"/>
      <c r="B920" s="275"/>
      <c r="C920" s="272"/>
      <c r="D920" s="275"/>
      <c r="E920" s="281"/>
      <c r="F920" s="275"/>
      <c r="G920" s="284"/>
      <c r="H920" s="197"/>
      <c r="I920" s="295"/>
      <c r="J920" s="197"/>
      <c r="K920" s="195"/>
      <c r="L920" s="195"/>
      <c r="M920" s="197"/>
      <c r="N920" s="184"/>
      <c r="O920" s="184"/>
      <c r="P920" s="235"/>
      <c r="Q920" s="195"/>
      <c r="R920" s="257"/>
      <c r="S920" s="30" t="s">
        <v>1028</v>
      </c>
      <c r="T920" s="76"/>
      <c r="U920" s="77"/>
      <c r="V920" s="77"/>
      <c r="W920" s="77"/>
      <c r="X920" s="77"/>
      <c r="Y920" s="77"/>
      <c r="Z920" s="31" t="str">
        <f t="shared" si="70"/>
        <v/>
      </c>
      <c r="AA920" s="81">
        <f t="shared" si="73"/>
        <v>0</v>
      </c>
      <c r="AB920" s="81">
        <f t="shared" si="74"/>
        <v>0</v>
      </c>
      <c r="AC920" s="338"/>
      <c r="AD920" s="238"/>
      <c r="AE920" s="238"/>
      <c r="AF920" s="184"/>
      <c r="AG920" s="184"/>
      <c r="AH920" s="200"/>
      <c r="AI920" s="200"/>
      <c r="AJ920" s="216"/>
      <c r="AK920" s="216"/>
      <c r="AL920" s="216"/>
      <c r="AM920" s="252"/>
      <c r="AN920" s="252"/>
      <c r="AO920" s="252"/>
      <c r="AP920" s="252"/>
      <c r="AQ920" s="265"/>
      <c r="AR920" s="209"/>
    </row>
    <row r="921" spans="1:44" ht="13.5" customHeight="1" x14ac:dyDescent="0.2">
      <c r="A921" s="290"/>
      <c r="B921" s="275"/>
      <c r="C921" s="272"/>
      <c r="D921" s="275"/>
      <c r="E921" s="281"/>
      <c r="F921" s="275"/>
      <c r="G921" s="284"/>
      <c r="H921" s="197"/>
      <c r="I921" s="295"/>
      <c r="J921" s="197"/>
      <c r="K921" s="195"/>
      <c r="L921" s="195"/>
      <c r="M921" s="197"/>
      <c r="N921" s="184"/>
      <c r="O921" s="184"/>
      <c r="P921" s="235"/>
      <c r="Q921" s="195"/>
      <c r="R921" s="257"/>
      <c r="S921" s="30" t="s">
        <v>1029</v>
      </c>
      <c r="T921" s="76"/>
      <c r="U921" s="77"/>
      <c r="V921" s="77"/>
      <c r="W921" s="77"/>
      <c r="X921" s="77"/>
      <c r="Y921" s="77"/>
      <c r="Z921" s="31" t="str">
        <f t="shared" si="70"/>
        <v/>
      </c>
      <c r="AA921" s="81">
        <f t="shared" si="73"/>
        <v>0</v>
      </c>
      <c r="AB921" s="81">
        <f t="shared" si="74"/>
        <v>0</v>
      </c>
      <c r="AC921" s="338"/>
      <c r="AD921" s="238"/>
      <c r="AE921" s="238"/>
      <c r="AF921" s="184"/>
      <c r="AG921" s="184"/>
      <c r="AH921" s="200"/>
      <c r="AI921" s="200"/>
      <c r="AJ921" s="216"/>
      <c r="AK921" s="216"/>
      <c r="AL921" s="216"/>
      <c r="AM921" s="252"/>
      <c r="AN921" s="252"/>
      <c r="AO921" s="252"/>
      <c r="AP921" s="252"/>
      <c r="AQ921" s="265"/>
      <c r="AR921" s="209"/>
    </row>
    <row r="922" spans="1:44" ht="13.5" customHeight="1" x14ac:dyDescent="0.2">
      <c r="A922" s="290"/>
      <c r="B922" s="275"/>
      <c r="C922" s="272"/>
      <c r="D922" s="275"/>
      <c r="E922" s="281"/>
      <c r="F922" s="275"/>
      <c r="G922" s="284"/>
      <c r="H922" s="197"/>
      <c r="I922" s="295"/>
      <c r="J922" s="197"/>
      <c r="K922" s="195"/>
      <c r="L922" s="195"/>
      <c r="M922" s="197"/>
      <c r="N922" s="184"/>
      <c r="O922" s="184"/>
      <c r="P922" s="235"/>
      <c r="Q922" s="195"/>
      <c r="R922" s="257"/>
      <c r="S922" s="30" t="s">
        <v>1030</v>
      </c>
      <c r="T922" s="76"/>
      <c r="U922" s="77"/>
      <c r="V922" s="77"/>
      <c r="W922" s="77"/>
      <c r="X922" s="77"/>
      <c r="Y922" s="77"/>
      <c r="Z922" s="31" t="str">
        <f t="shared" si="70"/>
        <v/>
      </c>
      <c r="AA922" s="81">
        <f t="shared" si="73"/>
        <v>0</v>
      </c>
      <c r="AB922" s="81">
        <f t="shared" si="74"/>
        <v>0</v>
      </c>
      <c r="AC922" s="338"/>
      <c r="AD922" s="238"/>
      <c r="AE922" s="238"/>
      <c r="AF922" s="184"/>
      <c r="AG922" s="184"/>
      <c r="AH922" s="200"/>
      <c r="AI922" s="200"/>
      <c r="AJ922" s="216"/>
      <c r="AK922" s="216"/>
      <c r="AL922" s="216"/>
      <c r="AM922" s="252"/>
      <c r="AN922" s="252"/>
      <c r="AO922" s="252"/>
      <c r="AP922" s="252"/>
      <c r="AQ922" s="265"/>
      <c r="AR922" s="209"/>
    </row>
    <row r="923" spans="1:44" ht="13.5" customHeight="1" x14ac:dyDescent="0.2">
      <c r="A923" s="290"/>
      <c r="B923" s="275"/>
      <c r="C923" s="272"/>
      <c r="D923" s="275"/>
      <c r="E923" s="281"/>
      <c r="F923" s="275"/>
      <c r="G923" s="284"/>
      <c r="H923" s="197"/>
      <c r="I923" s="295">
        <v>36.5</v>
      </c>
      <c r="J923" s="197"/>
      <c r="K923" s="195"/>
      <c r="L923" s="195"/>
      <c r="M923" s="197"/>
      <c r="N923" s="184"/>
      <c r="O923" s="184"/>
      <c r="P923" s="235"/>
      <c r="Q923" s="195"/>
      <c r="R923" s="298">
        <f>IF(Q923="SI",1,IF(Q923="NO",3,0))</f>
        <v>0</v>
      </c>
      <c r="S923" s="30" t="s">
        <v>1031</v>
      </c>
      <c r="T923" s="76"/>
      <c r="U923" s="77"/>
      <c r="V923" s="77"/>
      <c r="W923" s="77"/>
      <c r="X923" s="77"/>
      <c r="Y923" s="77"/>
      <c r="Z923" s="31" t="str">
        <f t="shared" si="70"/>
        <v/>
      </c>
      <c r="AA923" s="81">
        <f t="shared" si="73"/>
        <v>0</v>
      </c>
      <c r="AB923" s="81">
        <f t="shared" si="74"/>
        <v>0</v>
      </c>
      <c r="AC923" s="338"/>
      <c r="AD923" s="238"/>
      <c r="AE923" s="238"/>
      <c r="AF923" s="184"/>
      <c r="AG923" s="184"/>
      <c r="AH923" s="200"/>
      <c r="AI923" s="200"/>
      <c r="AJ923" s="216"/>
      <c r="AK923" s="216"/>
      <c r="AL923" s="216"/>
      <c r="AM923" s="252"/>
      <c r="AN923" s="252"/>
      <c r="AO923" s="252"/>
      <c r="AP923" s="252"/>
      <c r="AQ923" s="265"/>
      <c r="AR923" s="208"/>
    </row>
    <row r="924" spans="1:44" ht="13.5" customHeight="1" x14ac:dyDescent="0.2">
      <c r="A924" s="290"/>
      <c r="B924" s="275"/>
      <c r="C924" s="272"/>
      <c r="D924" s="275"/>
      <c r="E924" s="281"/>
      <c r="F924" s="275"/>
      <c r="G924" s="284"/>
      <c r="H924" s="197"/>
      <c r="I924" s="295"/>
      <c r="J924" s="197"/>
      <c r="K924" s="195"/>
      <c r="L924" s="195"/>
      <c r="M924" s="197"/>
      <c r="N924" s="184"/>
      <c r="O924" s="184"/>
      <c r="P924" s="235"/>
      <c r="Q924" s="195"/>
      <c r="R924" s="257"/>
      <c r="S924" s="30" t="s">
        <v>1032</v>
      </c>
      <c r="T924" s="76"/>
      <c r="U924" s="77"/>
      <c r="V924" s="77"/>
      <c r="W924" s="77"/>
      <c r="X924" s="77"/>
      <c r="Y924" s="77"/>
      <c r="Z924" s="31" t="str">
        <f t="shared" si="70"/>
        <v/>
      </c>
      <c r="AA924" s="81">
        <f t="shared" si="73"/>
        <v>0</v>
      </c>
      <c r="AB924" s="81">
        <f t="shared" si="74"/>
        <v>0</v>
      </c>
      <c r="AC924" s="338"/>
      <c r="AD924" s="238"/>
      <c r="AE924" s="238"/>
      <c r="AF924" s="184"/>
      <c r="AG924" s="184"/>
      <c r="AH924" s="200"/>
      <c r="AI924" s="200"/>
      <c r="AJ924" s="216"/>
      <c r="AK924" s="216"/>
      <c r="AL924" s="216"/>
      <c r="AM924" s="252"/>
      <c r="AN924" s="252"/>
      <c r="AO924" s="252"/>
      <c r="AP924" s="252"/>
      <c r="AQ924" s="265"/>
      <c r="AR924" s="209"/>
    </row>
    <row r="925" spans="1:44" ht="13.5" customHeight="1" x14ac:dyDescent="0.2">
      <c r="A925" s="290"/>
      <c r="B925" s="275"/>
      <c r="C925" s="272"/>
      <c r="D925" s="275"/>
      <c r="E925" s="281"/>
      <c r="F925" s="275"/>
      <c r="G925" s="284"/>
      <c r="H925" s="197"/>
      <c r="I925" s="295"/>
      <c r="J925" s="197"/>
      <c r="K925" s="195"/>
      <c r="L925" s="195"/>
      <c r="M925" s="197"/>
      <c r="N925" s="184"/>
      <c r="O925" s="184"/>
      <c r="P925" s="235"/>
      <c r="Q925" s="195"/>
      <c r="R925" s="257"/>
      <c r="S925" s="30" t="s">
        <v>1033</v>
      </c>
      <c r="T925" s="76"/>
      <c r="U925" s="77"/>
      <c r="V925" s="77"/>
      <c r="W925" s="77"/>
      <c r="X925" s="77"/>
      <c r="Y925" s="77"/>
      <c r="Z925" s="31" t="str">
        <f t="shared" si="70"/>
        <v/>
      </c>
      <c r="AA925" s="81">
        <f t="shared" si="73"/>
        <v>0</v>
      </c>
      <c r="AB925" s="81">
        <f t="shared" si="74"/>
        <v>0</v>
      </c>
      <c r="AC925" s="338"/>
      <c r="AD925" s="238"/>
      <c r="AE925" s="238"/>
      <c r="AF925" s="184"/>
      <c r="AG925" s="184"/>
      <c r="AH925" s="200"/>
      <c r="AI925" s="200"/>
      <c r="AJ925" s="216"/>
      <c r="AK925" s="216"/>
      <c r="AL925" s="216"/>
      <c r="AM925" s="252"/>
      <c r="AN925" s="252"/>
      <c r="AO925" s="252"/>
      <c r="AP925" s="252"/>
      <c r="AQ925" s="265"/>
      <c r="AR925" s="209"/>
    </row>
    <row r="926" spans="1:44" ht="13.5" customHeight="1" x14ac:dyDescent="0.2">
      <c r="A926" s="290"/>
      <c r="B926" s="275"/>
      <c r="C926" s="272"/>
      <c r="D926" s="275"/>
      <c r="E926" s="281"/>
      <c r="F926" s="275"/>
      <c r="G926" s="284"/>
      <c r="H926" s="197"/>
      <c r="I926" s="295"/>
      <c r="J926" s="197"/>
      <c r="K926" s="195"/>
      <c r="L926" s="195"/>
      <c r="M926" s="197"/>
      <c r="N926" s="184"/>
      <c r="O926" s="184"/>
      <c r="P926" s="235"/>
      <c r="Q926" s="195"/>
      <c r="R926" s="257"/>
      <c r="S926" s="30" t="s">
        <v>1034</v>
      </c>
      <c r="T926" s="76"/>
      <c r="U926" s="77"/>
      <c r="V926" s="77"/>
      <c r="W926" s="77"/>
      <c r="X926" s="77"/>
      <c r="Y926" s="77"/>
      <c r="Z926" s="31" t="str">
        <f t="shared" ref="Z926:Z989" si="75">IF($T926&lt;&gt;"",IF(AND(V926="SI",W926="SI",X926="SI",Y926="SI"),"Suficiente",IF(OR(V926="NO",W926="NO",X926="NO",Y926="NO"),"Deficiente",IF(OR(V926="",W926="",X926="",Y926=""),"Falta Valorar el Control",""))),"")</f>
        <v/>
      </c>
      <c r="AA926" s="81">
        <f t="shared" si="73"/>
        <v>0</v>
      </c>
      <c r="AB926" s="81">
        <f t="shared" si="74"/>
        <v>0</v>
      </c>
      <c r="AC926" s="338"/>
      <c r="AD926" s="238"/>
      <c r="AE926" s="238"/>
      <c r="AF926" s="184"/>
      <c r="AG926" s="184"/>
      <c r="AH926" s="200"/>
      <c r="AI926" s="200"/>
      <c r="AJ926" s="216"/>
      <c r="AK926" s="216"/>
      <c r="AL926" s="216"/>
      <c r="AM926" s="252"/>
      <c r="AN926" s="252"/>
      <c r="AO926" s="252"/>
      <c r="AP926" s="252"/>
      <c r="AQ926" s="265"/>
      <c r="AR926" s="209"/>
    </row>
    <row r="927" spans="1:44" ht="13.5" customHeight="1" x14ac:dyDescent="0.2">
      <c r="A927" s="291"/>
      <c r="B927" s="276"/>
      <c r="C927" s="273"/>
      <c r="D927" s="276"/>
      <c r="E927" s="282"/>
      <c r="F927" s="276"/>
      <c r="G927" s="285"/>
      <c r="H927" s="198"/>
      <c r="I927" s="296"/>
      <c r="J927" s="198"/>
      <c r="K927" s="233"/>
      <c r="L927" s="233"/>
      <c r="M927" s="198"/>
      <c r="N927" s="185"/>
      <c r="O927" s="185"/>
      <c r="P927" s="236"/>
      <c r="Q927" s="233"/>
      <c r="R927" s="299"/>
      <c r="S927" s="32" t="s">
        <v>1035</v>
      </c>
      <c r="T927" s="78"/>
      <c r="U927" s="79"/>
      <c r="V927" s="79"/>
      <c r="W927" s="79"/>
      <c r="X927" s="79"/>
      <c r="Y927" s="79"/>
      <c r="Z927" s="33" t="str">
        <f t="shared" si="75"/>
        <v/>
      </c>
      <c r="AA927" s="82">
        <f t="shared" si="73"/>
        <v>0</v>
      </c>
      <c r="AB927" s="82">
        <f t="shared" si="74"/>
        <v>0</v>
      </c>
      <c r="AC927" s="339"/>
      <c r="AD927" s="239"/>
      <c r="AE927" s="239"/>
      <c r="AF927" s="185"/>
      <c r="AG927" s="185"/>
      <c r="AH927" s="201"/>
      <c r="AI927" s="201"/>
      <c r="AJ927" s="217"/>
      <c r="AK927" s="217"/>
      <c r="AL927" s="217"/>
      <c r="AM927" s="253"/>
      <c r="AN927" s="253"/>
      <c r="AO927" s="253"/>
      <c r="AP927" s="253"/>
      <c r="AQ927" s="266"/>
      <c r="AR927" s="210"/>
    </row>
    <row r="928" spans="1:44" ht="13.5" customHeight="1" x14ac:dyDescent="0.2">
      <c r="A928" s="277" t="str">
        <f>IF(E928&lt;&gt;"",'Información General'!$D$15&amp;"_"&amp;+$A$1+37,"")</f>
        <v/>
      </c>
      <c r="B928" s="286"/>
      <c r="C928" s="304"/>
      <c r="D928" s="286"/>
      <c r="E928" s="301"/>
      <c r="F928" s="286"/>
      <c r="G928" s="224"/>
      <c r="H928" s="242"/>
      <c r="I928" s="245">
        <v>37.1</v>
      </c>
      <c r="J928" s="227"/>
      <c r="K928" s="232"/>
      <c r="L928" s="232"/>
      <c r="M928" s="227"/>
      <c r="N928" s="189"/>
      <c r="O928" s="189"/>
      <c r="P928" s="192" t="str">
        <f>IF(AND(N928&lt;&gt;"",O928&lt;&gt;""),IF(AND(N928&gt;5,O928&gt;5),"I",IF(AND(N928&lt;=5,O928&gt;5),"II",IF(AND(N928&gt;5,O928&lt;=5),"IV",IF(AND(N928&lt;=5,O928&lt;=5),"III")))),"")</f>
        <v/>
      </c>
      <c r="Q928" s="232"/>
      <c r="R928" s="310">
        <f>IF(Q928="SI",1,IF(Q928="NO",3,0))</f>
        <v>0</v>
      </c>
      <c r="S928" s="28" t="s">
        <v>1036</v>
      </c>
      <c r="T928" s="73"/>
      <c r="U928" s="74"/>
      <c r="V928" s="74"/>
      <c r="W928" s="74"/>
      <c r="X928" s="74"/>
      <c r="Y928" s="74"/>
      <c r="Z928" s="29" t="str">
        <f t="shared" si="75"/>
        <v/>
      </c>
      <c r="AA928" s="80">
        <f t="shared" ref="AA928:AA959" si="76">IF(Z928="Suficiente",1,0)</f>
        <v>0</v>
      </c>
      <c r="AB928" s="80">
        <f>IF(Z928="Deficiente",1,0)</f>
        <v>0</v>
      </c>
      <c r="AC928" s="307" t="str">
        <f>IF(SUM(R928:R952)&gt;=1,IF((SUM(R928:R952)/COUNTA(Q928:Q952))=1,IF(SUM(AA928:AA952)&gt;=1,IF(SUM(AA928:AA952)/(SUM(AA928:AA952)+SUM(AB928:AB952))=100%,"SI","NO"),"NO"),"NO"),"")</f>
        <v/>
      </c>
      <c r="AD928" s="241" t="str">
        <f>IF($N928=1,"b","")</f>
        <v/>
      </c>
      <c r="AE928" s="241" t="str">
        <f>IF($O928=1,"b","")</f>
        <v/>
      </c>
      <c r="AF928" s="189"/>
      <c r="AG928" s="189"/>
      <c r="AH928" s="202">
        <f>IF(OR($AD928="b",$AE928="b"),2,0)</f>
        <v>0</v>
      </c>
      <c r="AI928" s="202">
        <f>IF(AND($N928=1,$AF928=1,$O928=1,$AG928=1),1,0)</f>
        <v>0</v>
      </c>
      <c r="AJ928" s="186">
        <f>IF(AF928&lt;&gt;"",IF(AI928=1,1,IF(OR($AF928&gt;$N928,AND($AC928="SI",$AF928=$N928),AND($AC928="NO",$AF928&lt;&gt;$N928)),0,1)),0)</f>
        <v>0</v>
      </c>
      <c r="AK928" s="186">
        <f>IF(AG928&lt;&gt;"",IF(AI928=1,1,IF(OR(AG928&gt;O928,AND(AC928="SI",AG928=O928),AND(AC928="NO",AG928&lt;&gt;O928)),0,1)),0)</f>
        <v>0</v>
      </c>
      <c r="AL928" s="186">
        <f>IF(AC928&lt;&gt;"",(+AI928+AJ928+AK928),0)</f>
        <v>0</v>
      </c>
      <c r="AM928" s="251" t="str">
        <f>IF($AL928&gt;=2,IF(AND($AF928="",$AG928=""),"",IF(AND($AF928&gt;5,$AG928&gt;5),"I","")),"")</f>
        <v/>
      </c>
      <c r="AN928" s="251" t="str">
        <f>IF($AL928&gt;=2,IF(AND($AF928="",$AG928=""),"",IF(AND($AF928&lt;6,$AG928&gt;5),"II","")),"")</f>
        <v/>
      </c>
      <c r="AO928" s="251" t="str">
        <f>IF($AL928&gt;=2,IF(AND($AF928="",$AG928=""),"",IF(AND($AF928&lt;6,$AG928&lt;6),"III","")),"")</f>
        <v/>
      </c>
      <c r="AP928" s="251" t="str">
        <f>IF($AL928&gt;=2,IF(AND($AF928="",$AG928=""),"",IF(AND($AF928&gt;5,$AG928&lt;6),"IV","")),"")</f>
        <v/>
      </c>
      <c r="AQ928" s="261"/>
      <c r="AR928" s="254"/>
    </row>
    <row r="929" spans="1:44" ht="13.5" customHeight="1" x14ac:dyDescent="0.2">
      <c r="A929" s="278"/>
      <c r="B929" s="287"/>
      <c r="C929" s="305"/>
      <c r="D929" s="287"/>
      <c r="E929" s="302"/>
      <c r="F929" s="287"/>
      <c r="G929" s="225"/>
      <c r="H929" s="197"/>
      <c r="I929" s="243"/>
      <c r="J929" s="182"/>
      <c r="K929" s="180"/>
      <c r="L929" s="180"/>
      <c r="M929" s="182"/>
      <c r="N929" s="190"/>
      <c r="O929" s="190"/>
      <c r="P929" s="193"/>
      <c r="Q929" s="180"/>
      <c r="R929" s="257"/>
      <c r="S929" s="30" t="s">
        <v>1037</v>
      </c>
      <c r="T929" s="76"/>
      <c r="U929" s="77"/>
      <c r="V929" s="77"/>
      <c r="W929" s="77"/>
      <c r="X929" s="77"/>
      <c r="Y929" s="77"/>
      <c r="Z929" s="31" t="str">
        <f t="shared" si="75"/>
        <v/>
      </c>
      <c r="AA929" s="81">
        <f t="shared" si="76"/>
        <v>0</v>
      </c>
      <c r="AB929" s="81">
        <f t="shared" ref="AB929:AB952" si="77">IF(Z929="Deficiente",1,0)</f>
        <v>0</v>
      </c>
      <c r="AC929" s="308"/>
      <c r="AD929" s="238"/>
      <c r="AE929" s="238"/>
      <c r="AF929" s="190"/>
      <c r="AG929" s="190"/>
      <c r="AH929" s="200"/>
      <c r="AI929" s="200"/>
      <c r="AJ929" s="187"/>
      <c r="AK929" s="187"/>
      <c r="AL929" s="187"/>
      <c r="AM929" s="252"/>
      <c r="AN929" s="252"/>
      <c r="AO929" s="252"/>
      <c r="AP929" s="252"/>
      <c r="AQ929" s="262"/>
      <c r="AR929" s="209"/>
    </row>
    <row r="930" spans="1:44" ht="13.5" customHeight="1" x14ac:dyDescent="0.2">
      <c r="A930" s="278"/>
      <c r="B930" s="287"/>
      <c r="C930" s="305"/>
      <c r="D930" s="287"/>
      <c r="E930" s="302"/>
      <c r="F930" s="287"/>
      <c r="G930" s="225"/>
      <c r="H930" s="197"/>
      <c r="I930" s="243"/>
      <c r="J930" s="182"/>
      <c r="K930" s="180"/>
      <c r="L930" s="180"/>
      <c r="M930" s="182"/>
      <c r="N930" s="190"/>
      <c r="O930" s="190"/>
      <c r="P930" s="193"/>
      <c r="Q930" s="180"/>
      <c r="R930" s="257"/>
      <c r="S930" s="30" t="s">
        <v>1038</v>
      </c>
      <c r="T930" s="76"/>
      <c r="U930" s="77"/>
      <c r="V930" s="77"/>
      <c r="W930" s="77"/>
      <c r="X930" s="77"/>
      <c r="Y930" s="77"/>
      <c r="Z930" s="31" t="str">
        <f t="shared" si="75"/>
        <v/>
      </c>
      <c r="AA930" s="81">
        <f t="shared" si="76"/>
        <v>0</v>
      </c>
      <c r="AB930" s="81">
        <f t="shared" si="77"/>
        <v>0</v>
      </c>
      <c r="AC930" s="308"/>
      <c r="AD930" s="238"/>
      <c r="AE930" s="238"/>
      <c r="AF930" s="190"/>
      <c r="AG930" s="190"/>
      <c r="AH930" s="200"/>
      <c r="AI930" s="200"/>
      <c r="AJ930" s="187"/>
      <c r="AK930" s="187"/>
      <c r="AL930" s="187"/>
      <c r="AM930" s="252"/>
      <c r="AN930" s="252"/>
      <c r="AO930" s="252"/>
      <c r="AP930" s="252"/>
      <c r="AQ930" s="262"/>
      <c r="AR930" s="209"/>
    </row>
    <row r="931" spans="1:44" ht="13.5" customHeight="1" x14ac:dyDescent="0.2">
      <c r="A931" s="278"/>
      <c r="B931" s="287"/>
      <c r="C931" s="305"/>
      <c r="D931" s="287"/>
      <c r="E931" s="302"/>
      <c r="F931" s="287"/>
      <c r="G931" s="225"/>
      <c r="H931" s="197"/>
      <c r="I931" s="243"/>
      <c r="J931" s="182"/>
      <c r="K931" s="180"/>
      <c r="L931" s="180"/>
      <c r="M931" s="182"/>
      <c r="N931" s="190"/>
      <c r="O931" s="190"/>
      <c r="P931" s="193"/>
      <c r="Q931" s="180"/>
      <c r="R931" s="257"/>
      <c r="S931" s="30" t="s">
        <v>1039</v>
      </c>
      <c r="T931" s="76"/>
      <c r="U931" s="77"/>
      <c r="V931" s="77"/>
      <c r="W931" s="77"/>
      <c r="X931" s="77"/>
      <c r="Y931" s="77"/>
      <c r="Z931" s="31" t="str">
        <f t="shared" si="75"/>
        <v/>
      </c>
      <c r="AA931" s="81">
        <f t="shared" si="76"/>
        <v>0</v>
      </c>
      <c r="AB931" s="81">
        <f t="shared" si="77"/>
        <v>0</v>
      </c>
      <c r="AC931" s="308"/>
      <c r="AD931" s="238"/>
      <c r="AE931" s="238"/>
      <c r="AF931" s="190"/>
      <c r="AG931" s="190"/>
      <c r="AH931" s="200"/>
      <c r="AI931" s="200"/>
      <c r="AJ931" s="187"/>
      <c r="AK931" s="187"/>
      <c r="AL931" s="187"/>
      <c r="AM931" s="252"/>
      <c r="AN931" s="252"/>
      <c r="AO931" s="252"/>
      <c r="AP931" s="252"/>
      <c r="AQ931" s="262"/>
      <c r="AR931" s="209"/>
    </row>
    <row r="932" spans="1:44" ht="13.5" customHeight="1" x14ac:dyDescent="0.2">
      <c r="A932" s="278"/>
      <c r="B932" s="287"/>
      <c r="C932" s="305"/>
      <c r="D932" s="287"/>
      <c r="E932" s="302"/>
      <c r="F932" s="287"/>
      <c r="G932" s="225"/>
      <c r="H932" s="197"/>
      <c r="I932" s="243"/>
      <c r="J932" s="182"/>
      <c r="K932" s="180"/>
      <c r="L932" s="180"/>
      <c r="M932" s="182"/>
      <c r="N932" s="190"/>
      <c r="O932" s="190"/>
      <c r="P932" s="193"/>
      <c r="Q932" s="180"/>
      <c r="R932" s="257"/>
      <c r="S932" s="30" t="s">
        <v>1040</v>
      </c>
      <c r="T932" s="76"/>
      <c r="U932" s="77"/>
      <c r="V932" s="77"/>
      <c r="W932" s="77"/>
      <c r="X932" s="77"/>
      <c r="Y932" s="77"/>
      <c r="Z932" s="31" t="str">
        <f t="shared" si="75"/>
        <v/>
      </c>
      <c r="AA932" s="81">
        <f t="shared" si="76"/>
        <v>0</v>
      </c>
      <c r="AB932" s="81">
        <f t="shared" si="77"/>
        <v>0</v>
      </c>
      <c r="AC932" s="308"/>
      <c r="AD932" s="238"/>
      <c r="AE932" s="238"/>
      <c r="AF932" s="190"/>
      <c r="AG932" s="190"/>
      <c r="AH932" s="200"/>
      <c r="AI932" s="200"/>
      <c r="AJ932" s="187"/>
      <c r="AK932" s="187"/>
      <c r="AL932" s="187"/>
      <c r="AM932" s="252"/>
      <c r="AN932" s="252"/>
      <c r="AO932" s="252"/>
      <c r="AP932" s="252"/>
      <c r="AQ932" s="262"/>
      <c r="AR932" s="209"/>
    </row>
    <row r="933" spans="1:44" ht="13.5" customHeight="1" x14ac:dyDescent="0.2">
      <c r="A933" s="278"/>
      <c r="B933" s="287"/>
      <c r="C933" s="305"/>
      <c r="D933" s="287"/>
      <c r="E933" s="302"/>
      <c r="F933" s="287"/>
      <c r="G933" s="225"/>
      <c r="H933" s="197"/>
      <c r="I933" s="243">
        <v>37.200000000000003</v>
      </c>
      <c r="J933" s="182"/>
      <c r="K933" s="180"/>
      <c r="L933" s="180"/>
      <c r="M933" s="182"/>
      <c r="N933" s="190"/>
      <c r="O933" s="190"/>
      <c r="P933" s="193"/>
      <c r="Q933" s="180"/>
      <c r="R933" s="256">
        <f>IF(Q933="SI",1,IF(Q933="NO",3,0))</f>
        <v>0</v>
      </c>
      <c r="S933" s="30" t="s">
        <v>1041</v>
      </c>
      <c r="T933" s="76"/>
      <c r="U933" s="77"/>
      <c r="V933" s="77"/>
      <c r="W933" s="77"/>
      <c r="X933" s="77"/>
      <c r="Y933" s="77"/>
      <c r="Z933" s="31" t="str">
        <f t="shared" si="75"/>
        <v/>
      </c>
      <c r="AA933" s="81">
        <f t="shared" si="76"/>
        <v>0</v>
      </c>
      <c r="AB933" s="81">
        <f t="shared" si="77"/>
        <v>0</v>
      </c>
      <c r="AC933" s="308"/>
      <c r="AD933" s="238"/>
      <c r="AE933" s="238"/>
      <c r="AF933" s="190"/>
      <c r="AG933" s="190"/>
      <c r="AH933" s="200"/>
      <c r="AI933" s="200"/>
      <c r="AJ933" s="187"/>
      <c r="AK933" s="187"/>
      <c r="AL933" s="187"/>
      <c r="AM933" s="252"/>
      <c r="AN933" s="252"/>
      <c r="AO933" s="252"/>
      <c r="AP933" s="252"/>
      <c r="AQ933" s="262"/>
      <c r="AR933" s="255"/>
    </row>
    <row r="934" spans="1:44" ht="13.5" customHeight="1" x14ac:dyDescent="0.2">
      <c r="A934" s="278"/>
      <c r="B934" s="287"/>
      <c r="C934" s="305"/>
      <c r="D934" s="287"/>
      <c r="E934" s="302"/>
      <c r="F934" s="287"/>
      <c r="G934" s="225"/>
      <c r="H934" s="197"/>
      <c r="I934" s="243"/>
      <c r="J934" s="182"/>
      <c r="K934" s="180"/>
      <c r="L934" s="180"/>
      <c r="M934" s="182"/>
      <c r="N934" s="190"/>
      <c r="O934" s="190"/>
      <c r="P934" s="193"/>
      <c r="Q934" s="180"/>
      <c r="R934" s="257"/>
      <c r="S934" s="30" t="s">
        <v>1042</v>
      </c>
      <c r="T934" s="76"/>
      <c r="U934" s="77"/>
      <c r="V934" s="77"/>
      <c r="W934" s="77"/>
      <c r="X934" s="77"/>
      <c r="Y934" s="77"/>
      <c r="Z934" s="31" t="str">
        <f t="shared" si="75"/>
        <v/>
      </c>
      <c r="AA934" s="81">
        <f t="shared" si="76"/>
        <v>0</v>
      </c>
      <c r="AB934" s="81">
        <f t="shared" si="77"/>
        <v>0</v>
      </c>
      <c r="AC934" s="308"/>
      <c r="AD934" s="238"/>
      <c r="AE934" s="238"/>
      <c r="AF934" s="190"/>
      <c r="AG934" s="190"/>
      <c r="AH934" s="200"/>
      <c r="AI934" s="200"/>
      <c r="AJ934" s="187"/>
      <c r="AK934" s="187"/>
      <c r="AL934" s="187"/>
      <c r="AM934" s="252"/>
      <c r="AN934" s="252"/>
      <c r="AO934" s="252"/>
      <c r="AP934" s="252"/>
      <c r="AQ934" s="262"/>
      <c r="AR934" s="209"/>
    </row>
    <row r="935" spans="1:44" ht="13.5" customHeight="1" x14ac:dyDescent="0.2">
      <c r="A935" s="278"/>
      <c r="B935" s="287"/>
      <c r="C935" s="305"/>
      <c r="D935" s="287"/>
      <c r="E935" s="302"/>
      <c r="F935" s="287"/>
      <c r="G935" s="225"/>
      <c r="H935" s="197"/>
      <c r="I935" s="243"/>
      <c r="J935" s="182"/>
      <c r="K935" s="180"/>
      <c r="L935" s="180"/>
      <c r="M935" s="182"/>
      <c r="N935" s="190"/>
      <c r="O935" s="190"/>
      <c r="P935" s="193"/>
      <c r="Q935" s="180"/>
      <c r="R935" s="257"/>
      <c r="S935" s="30" t="s">
        <v>1043</v>
      </c>
      <c r="T935" s="76"/>
      <c r="U935" s="77"/>
      <c r="V935" s="77"/>
      <c r="W935" s="77"/>
      <c r="X935" s="77"/>
      <c r="Y935" s="77"/>
      <c r="Z935" s="31" t="str">
        <f t="shared" si="75"/>
        <v/>
      </c>
      <c r="AA935" s="81">
        <f t="shared" si="76"/>
        <v>0</v>
      </c>
      <c r="AB935" s="81">
        <f t="shared" si="77"/>
        <v>0</v>
      </c>
      <c r="AC935" s="308"/>
      <c r="AD935" s="238"/>
      <c r="AE935" s="238"/>
      <c r="AF935" s="190"/>
      <c r="AG935" s="190"/>
      <c r="AH935" s="200"/>
      <c r="AI935" s="200"/>
      <c r="AJ935" s="187"/>
      <c r="AK935" s="187"/>
      <c r="AL935" s="187"/>
      <c r="AM935" s="252"/>
      <c r="AN935" s="252"/>
      <c r="AO935" s="252"/>
      <c r="AP935" s="252"/>
      <c r="AQ935" s="262"/>
      <c r="AR935" s="209"/>
    </row>
    <row r="936" spans="1:44" ht="13.5" customHeight="1" x14ac:dyDescent="0.2">
      <c r="A936" s="278"/>
      <c r="B936" s="287"/>
      <c r="C936" s="305"/>
      <c r="D936" s="287"/>
      <c r="E936" s="302"/>
      <c r="F936" s="287"/>
      <c r="G936" s="225"/>
      <c r="H936" s="197"/>
      <c r="I936" s="243"/>
      <c r="J936" s="182"/>
      <c r="K936" s="180"/>
      <c r="L936" s="180"/>
      <c r="M936" s="182"/>
      <c r="N936" s="190"/>
      <c r="O936" s="190"/>
      <c r="P936" s="193"/>
      <c r="Q936" s="180"/>
      <c r="R936" s="257"/>
      <c r="S936" s="30" t="s">
        <v>1044</v>
      </c>
      <c r="T936" s="76"/>
      <c r="U936" s="77"/>
      <c r="V936" s="77"/>
      <c r="W936" s="77"/>
      <c r="X936" s="77"/>
      <c r="Y936" s="77"/>
      <c r="Z936" s="31" t="str">
        <f t="shared" si="75"/>
        <v/>
      </c>
      <c r="AA936" s="81">
        <f t="shared" si="76"/>
        <v>0</v>
      </c>
      <c r="AB936" s="81">
        <f t="shared" si="77"/>
        <v>0</v>
      </c>
      <c r="AC936" s="308"/>
      <c r="AD936" s="238"/>
      <c r="AE936" s="238"/>
      <c r="AF936" s="190"/>
      <c r="AG936" s="190"/>
      <c r="AH936" s="200"/>
      <c r="AI936" s="200"/>
      <c r="AJ936" s="187"/>
      <c r="AK936" s="187"/>
      <c r="AL936" s="187"/>
      <c r="AM936" s="252"/>
      <c r="AN936" s="252"/>
      <c r="AO936" s="252"/>
      <c r="AP936" s="252"/>
      <c r="AQ936" s="262"/>
      <c r="AR936" s="209"/>
    </row>
    <row r="937" spans="1:44" ht="13.5" customHeight="1" x14ac:dyDescent="0.2">
      <c r="A937" s="278"/>
      <c r="B937" s="287"/>
      <c r="C937" s="305"/>
      <c r="D937" s="287"/>
      <c r="E937" s="302"/>
      <c r="F937" s="287"/>
      <c r="G937" s="225"/>
      <c r="H937" s="197"/>
      <c r="I937" s="243"/>
      <c r="J937" s="182"/>
      <c r="K937" s="180"/>
      <c r="L937" s="180"/>
      <c r="M937" s="182"/>
      <c r="N937" s="190"/>
      <c r="O937" s="190"/>
      <c r="P937" s="193"/>
      <c r="Q937" s="180"/>
      <c r="R937" s="257"/>
      <c r="S937" s="30" t="s">
        <v>1045</v>
      </c>
      <c r="T937" s="76"/>
      <c r="U937" s="77"/>
      <c r="V937" s="77"/>
      <c r="W937" s="77"/>
      <c r="X937" s="77"/>
      <c r="Y937" s="77"/>
      <c r="Z937" s="31" t="str">
        <f t="shared" si="75"/>
        <v/>
      </c>
      <c r="AA937" s="81">
        <f t="shared" si="76"/>
        <v>0</v>
      </c>
      <c r="AB937" s="81">
        <f t="shared" si="77"/>
        <v>0</v>
      </c>
      <c r="AC937" s="308"/>
      <c r="AD937" s="238"/>
      <c r="AE937" s="238"/>
      <c r="AF937" s="190"/>
      <c r="AG937" s="190"/>
      <c r="AH937" s="200"/>
      <c r="AI937" s="200"/>
      <c r="AJ937" s="187"/>
      <c r="AK937" s="187"/>
      <c r="AL937" s="187"/>
      <c r="AM937" s="252"/>
      <c r="AN937" s="252"/>
      <c r="AO937" s="252"/>
      <c r="AP937" s="252"/>
      <c r="AQ937" s="262"/>
      <c r="AR937" s="209"/>
    </row>
    <row r="938" spans="1:44" ht="13.5" customHeight="1" x14ac:dyDescent="0.2">
      <c r="A938" s="278"/>
      <c r="B938" s="287"/>
      <c r="C938" s="305"/>
      <c r="D938" s="287"/>
      <c r="E938" s="302"/>
      <c r="F938" s="287"/>
      <c r="G938" s="225"/>
      <c r="H938" s="197"/>
      <c r="I938" s="243">
        <v>37.299999999999997</v>
      </c>
      <c r="J938" s="182"/>
      <c r="K938" s="180"/>
      <c r="L938" s="180"/>
      <c r="M938" s="182"/>
      <c r="N938" s="190"/>
      <c r="O938" s="190"/>
      <c r="P938" s="193"/>
      <c r="Q938" s="180"/>
      <c r="R938" s="256">
        <f>IF(Q938="SI",1,IF(Q938="NO",3,0))</f>
        <v>0</v>
      </c>
      <c r="S938" s="30" t="s">
        <v>1046</v>
      </c>
      <c r="T938" s="76"/>
      <c r="U938" s="77"/>
      <c r="V938" s="77"/>
      <c r="W938" s="77"/>
      <c r="X938" s="77"/>
      <c r="Y938" s="77"/>
      <c r="Z938" s="31" t="str">
        <f t="shared" si="75"/>
        <v/>
      </c>
      <c r="AA938" s="81">
        <f t="shared" si="76"/>
        <v>0</v>
      </c>
      <c r="AB938" s="81">
        <f t="shared" si="77"/>
        <v>0</v>
      </c>
      <c r="AC938" s="308"/>
      <c r="AD938" s="238"/>
      <c r="AE938" s="238"/>
      <c r="AF938" s="190"/>
      <c r="AG938" s="190"/>
      <c r="AH938" s="200"/>
      <c r="AI938" s="200"/>
      <c r="AJ938" s="187"/>
      <c r="AK938" s="187"/>
      <c r="AL938" s="187"/>
      <c r="AM938" s="252"/>
      <c r="AN938" s="252"/>
      <c r="AO938" s="252"/>
      <c r="AP938" s="252"/>
      <c r="AQ938" s="262"/>
      <c r="AR938" s="255"/>
    </row>
    <row r="939" spans="1:44" ht="13.5" customHeight="1" x14ac:dyDescent="0.2">
      <c r="A939" s="278"/>
      <c r="B939" s="287"/>
      <c r="C939" s="305"/>
      <c r="D939" s="287"/>
      <c r="E939" s="302"/>
      <c r="F939" s="287"/>
      <c r="G939" s="225"/>
      <c r="H939" s="197"/>
      <c r="I939" s="243"/>
      <c r="J939" s="182"/>
      <c r="K939" s="180"/>
      <c r="L939" s="180"/>
      <c r="M939" s="182"/>
      <c r="N939" s="190"/>
      <c r="O939" s="190"/>
      <c r="P939" s="193"/>
      <c r="Q939" s="180"/>
      <c r="R939" s="257"/>
      <c r="S939" s="30" t="s">
        <v>1047</v>
      </c>
      <c r="T939" s="76"/>
      <c r="U939" s="77"/>
      <c r="V939" s="77"/>
      <c r="W939" s="77"/>
      <c r="X939" s="77"/>
      <c r="Y939" s="77"/>
      <c r="Z939" s="31" t="str">
        <f t="shared" si="75"/>
        <v/>
      </c>
      <c r="AA939" s="81">
        <f t="shared" si="76"/>
        <v>0</v>
      </c>
      <c r="AB939" s="81">
        <f t="shared" si="77"/>
        <v>0</v>
      </c>
      <c r="AC939" s="308"/>
      <c r="AD939" s="238"/>
      <c r="AE939" s="238"/>
      <c r="AF939" s="190"/>
      <c r="AG939" s="190"/>
      <c r="AH939" s="200"/>
      <c r="AI939" s="200"/>
      <c r="AJ939" s="187"/>
      <c r="AK939" s="187"/>
      <c r="AL939" s="187"/>
      <c r="AM939" s="252"/>
      <c r="AN939" s="252"/>
      <c r="AO939" s="252"/>
      <c r="AP939" s="252"/>
      <c r="AQ939" s="262"/>
      <c r="AR939" s="209"/>
    </row>
    <row r="940" spans="1:44" ht="13.5" customHeight="1" x14ac:dyDescent="0.2">
      <c r="A940" s="278"/>
      <c r="B940" s="287"/>
      <c r="C940" s="305"/>
      <c r="D940" s="287"/>
      <c r="E940" s="302"/>
      <c r="F940" s="287"/>
      <c r="G940" s="225"/>
      <c r="H940" s="197"/>
      <c r="I940" s="243"/>
      <c r="J940" s="182"/>
      <c r="K940" s="180"/>
      <c r="L940" s="180"/>
      <c r="M940" s="182"/>
      <c r="N940" s="190"/>
      <c r="O940" s="190"/>
      <c r="P940" s="193"/>
      <c r="Q940" s="180"/>
      <c r="R940" s="257"/>
      <c r="S940" s="30" t="s">
        <v>1048</v>
      </c>
      <c r="T940" s="76"/>
      <c r="U940" s="77"/>
      <c r="V940" s="77"/>
      <c r="W940" s="77"/>
      <c r="X940" s="77"/>
      <c r="Y940" s="77"/>
      <c r="Z940" s="31" t="str">
        <f t="shared" si="75"/>
        <v/>
      </c>
      <c r="AA940" s="81">
        <f t="shared" si="76"/>
        <v>0</v>
      </c>
      <c r="AB940" s="81">
        <f t="shared" si="77"/>
        <v>0</v>
      </c>
      <c r="AC940" s="308"/>
      <c r="AD940" s="238"/>
      <c r="AE940" s="238"/>
      <c r="AF940" s="190"/>
      <c r="AG940" s="190"/>
      <c r="AH940" s="200"/>
      <c r="AI940" s="200"/>
      <c r="AJ940" s="187"/>
      <c r="AK940" s="187"/>
      <c r="AL940" s="187"/>
      <c r="AM940" s="252"/>
      <c r="AN940" s="252"/>
      <c r="AO940" s="252"/>
      <c r="AP940" s="252"/>
      <c r="AQ940" s="262"/>
      <c r="AR940" s="209"/>
    </row>
    <row r="941" spans="1:44" ht="13.5" customHeight="1" x14ac:dyDescent="0.2">
      <c r="A941" s="278"/>
      <c r="B941" s="287"/>
      <c r="C941" s="305"/>
      <c r="D941" s="287"/>
      <c r="E941" s="302"/>
      <c r="F941" s="287"/>
      <c r="G941" s="225"/>
      <c r="H941" s="197"/>
      <c r="I941" s="243"/>
      <c r="J941" s="182"/>
      <c r="K941" s="180"/>
      <c r="L941" s="180"/>
      <c r="M941" s="182"/>
      <c r="N941" s="190"/>
      <c r="O941" s="190"/>
      <c r="P941" s="193"/>
      <c r="Q941" s="180"/>
      <c r="R941" s="257"/>
      <c r="S941" s="30" t="s">
        <v>1049</v>
      </c>
      <c r="T941" s="76"/>
      <c r="U941" s="77"/>
      <c r="V941" s="77"/>
      <c r="W941" s="77"/>
      <c r="X941" s="77"/>
      <c r="Y941" s="77"/>
      <c r="Z941" s="31" t="str">
        <f t="shared" si="75"/>
        <v/>
      </c>
      <c r="AA941" s="81">
        <f t="shared" si="76"/>
        <v>0</v>
      </c>
      <c r="AB941" s="81">
        <f t="shared" si="77"/>
        <v>0</v>
      </c>
      <c r="AC941" s="308"/>
      <c r="AD941" s="238"/>
      <c r="AE941" s="238"/>
      <c r="AF941" s="190"/>
      <c r="AG941" s="190"/>
      <c r="AH941" s="200"/>
      <c r="AI941" s="200"/>
      <c r="AJ941" s="187"/>
      <c r="AK941" s="187"/>
      <c r="AL941" s="187"/>
      <c r="AM941" s="252"/>
      <c r="AN941" s="252"/>
      <c r="AO941" s="252"/>
      <c r="AP941" s="252"/>
      <c r="AQ941" s="262"/>
      <c r="AR941" s="209"/>
    </row>
    <row r="942" spans="1:44" ht="13.5" customHeight="1" x14ac:dyDescent="0.2">
      <c r="A942" s="278"/>
      <c r="B942" s="287"/>
      <c r="C942" s="305"/>
      <c r="D942" s="287"/>
      <c r="E942" s="302"/>
      <c r="F942" s="287"/>
      <c r="G942" s="225"/>
      <c r="H942" s="197"/>
      <c r="I942" s="243"/>
      <c r="J942" s="182"/>
      <c r="K942" s="180"/>
      <c r="L942" s="180"/>
      <c r="M942" s="182"/>
      <c r="N942" s="190"/>
      <c r="O942" s="190"/>
      <c r="P942" s="193"/>
      <c r="Q942" s="180"/>
      <c r="R942" s="257"/>
      <c r="S942" s="30" t="s">
        <v>1050</v>
      </c>
      <c r="T942" s="76"/>
      <c r="U942" s="77"/>
      <c r="V942" s="77"/>
      <c r="W942" s="77"/>
      <c r="X942" s="77"/>
      <c r="Y942" s="77"/>
      <c r="Z942" s="31" t="str">
        <f t="shared" si="75"/>
        <v/>
      </c>
      <c r="AA942" s="81">
        <f t="shared" si="76"/>
        <v>0</v>
      </c>
      <c r="AB942" s="81">
        <f t="shared" si="77"/>
        <v>0</v>
      </c>
      <c r="AC942" s="308"/>
      <c r="AD942" s="238"/>
      <c r="AE942" s="238"/>
      <c r="AF942" s="190"/>
      <c r="AG942" s="190"/>
      <c r="AH942" s="200"/>
      <c r="AI942" s="200"/>
      <c r="AJ942" s="187"/>
      <c r="AK942" s="187"/>
      <c r="AL942" s="187"/>
      <c r="AM942" s="252"/>
      <c r="AN942" s="252"/>
      <c r="AO942" s="252"/>
      <c r="AP942" s="252"/>
      <c r="AQ942" s="262"/>
      <c r="AR942" s="209"/>
    </row>
    <row r="943" spans="1:44" ht="13.5" customHeight="1" x14ac:dyDescent="0.2">
      <c r="A943" s="278"/>
      <c r="B943" s="287"/>
      <c r="C943" s="305"/>
      <c r="D943" s="287"/>
      <c r="E943" s="302"/>
      <c r="F943" s="287"/>
      <c r="G943" s="225"/>
      <c r="H943" s="197"/>
      <c r="I943" s="243">
        <v>37.4</v>
      </c>
      <c r="J943" s="182"/>
      <c r="K943" s="180"/>
      <c r="L943" s="180"/>
      <c r="M943" s="182"/>
      <c r="N943" s="190"/>
      <c r="O943" s="190"/>
      <c r="P943" s="193"/>
      <c r="Q943" s="180"/>
      <c r="R943" s="256">
        <f>IF(Q943="SI",1,IF(Q943="NO",3,0))</f>
        <v>0</v>
      </c>
      <c r="S943" s="30" t="s">
        <v>1051</v>
      </c>
      <c r="T943" s="76"/>
      <c r="U943" s="77"/>
      <c r="V943" s="77"/>
      <c r="W943" s="77"/>
      <c r="X943" s="77"/>
      <c r="Y943" s="77"/>
      <c r="Z943" s="31" t="str">
        <f t="shared" si="75"/>
        <v/>
      </c>
      <c r="AA943" s="81">
        <f t="shared" si="76"/>
        <v>0</v>
      </c>
      <c r="AB943" s="81">
        <f t="shared" si="77"/>
        <v>0</v>
      </c>
      <c r="AC943" s="308"/>
      <c r="AD943" s="238"/>
      <c r="AE943" s="238"/>
      <c r="AF943" s="190"/>
      <c r="AG943" s="190"/>
      <c r="AH943" s="200"/>
      <c r="AI943" s="200"/>
      <c r="AJ943" s="187"/>
      <c r="AK943" s="187"/>
      <c r="AL943" s="187"/>
      <c r="AM943" s="252"/>
      <c r="AN943" s="252"/>
      <c r="AO943" s="252"/>
      <c r="AP943" s="252"/>
      <c r="AQ943" s="262"/>
      <c r="AR943" s="255"/>
    </row>
    <row r="944" spans="1:44" ht="13.5" customHeight="1" x14ac:dyDescent="0.2">
      <c r="A944" s="278"/>
      <c r="B944" s="287"/>
      <c r="C944" s="305"/>
      <c r="D944" s="287"/>
      <c r="E944" s="302"/>
      <c r="F944" s="287"/>
      <c r="G944" s="225"/>
      <c r="H944" s="197"/>
      <c r="I944" s="243"/>
      <c r="J944" s="182"/>
      <c r="K944" s="180"/>
      <c r="L944" s="180"/>
      <c r="M944" s="182"/>
      <c r="N944" s="190"/>
      <c r="O944" s="190"/>
      <c r="P944" s="193"/>
      <c r="Q944" s="180"/>
      <c r="R944" s="257"/>
      <c r="S944" s="30" t="s">
        <v>1052</v>
      </c>
      <c r="T944" s="76"/>
      <c r="U944" s="77"/>
      <c r="V944" s="77"/>
      <c r="W944" s="77"/>
      <c r="X944" s="77"/>
      <c r="Y944" s="77"/>
      <c r="Z944" s="31" t="str">
        <f t="shared" si="75"/>
        <v/>
      </c>
      <c r="AA944" s="81">
        <f t="shared" si="76"/>
        <v>0</v>
      </c>
      <c r="AB944" s="81">
        <f t="shared" si="77"/>
        <v>0</v>
      </c>
      <c r="AC944" s="308"/>
      <c r="AD944" s="238"/>
      <c r="AE944" s="238"/>
      <c r="AF944" s="190"/>
      <c r="AG944" s="190"/>
      <c r="AH944" s="200"/>
      <c r="AI944" s="200"/>
      <c r="AJ944" s="187"/>
      <c r="AK944" s="187"/>
      <c r="AL944" s="187"/>
      <c r="AM944" s="252"/>
      <c r="AN944" s="252"/>
      <c r="AO944" s="252"/>
      <c r="AP944" s="252"/>
      <c r="AQ944" s="262"/>
      <c r="AR944" s="209"/>
    </row>
    <row r="945" spans="1:44" ht="13.5" customHeight="1" x14ac:dyDescent="0.2">
      <c r="A945" s="278"/>
      <c r="B945" s="287"/>
      <c r="C945" s="305"/>
      <c r="D945" s="287"/>
      <c r="E945" s="302"/>
      <c r="F945" s="287"/>
      <c r="G945" s="225"/>
      <c r="H945" s="197"/>
      <c r="I945" s="243"/>
      <c r="J945" s="182"/>
      <c r="K945" s="180"/>
      <c r="L945" s="180"/>
      <c r="M945" s="182"/>
      <c r="N945" s="190"/>
      <c r="O945" s="190"/>
      <c r="P945" s="193"/>
      <c r="Q945" s="180"/>
      <c r="R945" s="257"/>
      <c r="S945" s="30" t="s">
        <v>1053</v>
      </c>
      <c r="T945" s="76"/>
      <c r="U945" s="77"/>
      <c r="V945" s="77"/>
      <c r="W945" s="77"/>
      <c r="X945" s="77"/>
      <c r="Y945" s="77"/>
      <c r="Z945" s="31" t="str">
        <f t="shared" si="75"/>
        <v/>
      </c>
      <c r="AA945" s="81">
        <f t="shared" si="76"/>
        <v>0</v>
      </c>
      <c r="AB945" s="81">
        <f t="shared" si="77"/>
        <v>0</v>
      </c>
      <c r="AC945" s="308"/>
      <c r="AD945" s="238"/>
      <c r="AE945" s="238"/>
      <c r="AF945" s="190"/>
      <c r="AG945" s="190"/>
      <c r="AH945" s="200"/>
      <c r="AI945" s="200"/>
      <c r="AJ945" s="187"/>
      <c r="AK945" s="187"/>
      <c r="AL945" s="187"/>
      <c r="AM945" s="252"/>
      <c r="AN945" s="252"/>
      <c r="AO945" s="252"/>
      <c r="AP945" s="252"/>
      <c r="AQ945" s="262"/>
      <c r="AR945" s="209"/>
    </row>
    <row r="946" spans="1:44" ht="13.5" customHeight="1" x14ac:dyDescent="0.2">
      <c r="A946" s="278"/>
      <c r="B946" s="287"/>
      <c r="C946" s="305"/>
      <c r="D946" s="287"/>
      <c r="E946" s="302"/>
      <c r="F946" s="287"/>
      <c r="G946" s="225"/>
      <c r="H946" s="197"/>
      <c r="I946" s="243"/>
      <c r="J946" s="182"/>
      <c r="K946" s="180"/>
      <c r="L946" s="180"/>
      <c r="M946" s="182"/>
      <c r="N946" s="190"/>
      <c r="O946" s="190"/>
      <c r="P946" s="193"/>
      <c r="Q946" s="180"/>
      <c r="R946" s="257"/>
      <c r="S946" s="30" t="s">
        <v>1054</v>
      </c>
      <c r="T946" s="76"/>
      <c r="U946" s="77"/>
      <c r="V946" s="77"/>
      <c r="W946" s="77"/>
      <c r="X946" s="77"/>
      <c r="Y946" s="77"/>
      <c r="Z946" s="31" t="str">
        <f t="shared" si="75"/>
        <v/>
      </c>
      <c r="AA946" s="81">
        <f t="shared" si="76"/>
        <v>0</v>
      </c>
      <c r="AB946" s="81">
        <f t="shared" si="77"/>
        <v>0</v>
      </c>
      <c r="AC946" s="308"/>
      <c r="AD946" s="238"/>
      <c r="AE946" s="238"/>
      <c r="AF946" s="190"/>
      <c r="AG946" s="190"/>
      <c r="AH946" s="200"/>
      <c r="AI946" s="200"/>
      <c r="AJ946" s="187"/>
      <c r="AK946" s="187"/>
      <c r="AL946" s="187"/>
      <c r="AM946" s="252"/>
      <c r="AN946" s="252"/>
      <c r="AO946" s="252"/>
      <c r="AP946" s="252"/>
      <c r="AQ946" s="262"/>
      <c r="AR946" s="209"/>
    </row>
    <row r="947" spans="1:44" ht="13.5" customHeight="1" x14ac:dyDescent="0.2">
      <c r="A947" s="278"/>
      <c r="B947" s="287"/>
      <c r="C947" s="305"/>
      <c r="D947" s="287"/>
      <c r="E947" s="302"/>
      <c r="F947" s="287"/>
      <c r="G947" s="225"/>
      <c r="H947" s="197"/>
      <c r="I947" s="243"/>
      <c r="J947" s="182"/>
      <c r="K947" s="180"/>
      <c r="L947" s="180"/>
      <c r="M947" s="182"/>
      <c r="N947" s="190"/>
      <c r="O947" s="190"/>
      <c r="P947" s="193"/>
      <c r="Q947" s="180"/>
      <c r="R947" s="257"/>
      <c r="S947" s="30" t="s">
        <v>1055</v>
      </c>
      <c r="T947" s="76"/>
      <c r="U947" s="77"/>
      <c r="V947" s="77"/>
      <c r="W947" s="77"/>
      <c r="X947" s="77"/>
      <c r="Y947" s="77"/>
      <c r="Z947" s="31" t="str">
        <f t="shared" si="75"/>
        <v/>
      </c>
      <c r="AA947" s="81">
        <f t="shared" si="76"/>
        <v>0</v>
      </c>
      <c r="AB947" s="81">
        <f t="shared" si="77"/>
        <v>0</v>
      </c>
      <c r="AC947" s="308"/>
      <c r="AD947" s="238"/>
      <c r="AE947" s="238"/>
      <c r="AF947" s="190"/>
      <c r="AG947" s="190"/>
      <c r="AH947" s="200"/>
      <c r="AI947" s="200"/>
      <c r="AJ947" s="187"/>
      <c r="AK947" s="187"/>
      <c r="AL947" s="187"/>
      <c r="AM947" s="252"/>
      <c r="AN947" s="252"/>
      <c r="AO947" s="252"/>
      <c r="AP947" s="252"/>
      <c r="AQ947" s="262"/>
      <c r="AR947" s="209"/>
    </row>
    <row r="948" spans="1:44" ht="13.5" customHeight="1" x14ac:dyDescent="0.2">
      <c r="A948" s="278"/>
      <c r="B948" s="287"/>
      <c r="C948" s="305"/>
      <c r="D948" s="287"/>
      <c r="E948" s="302"/>
      <c r="F948" s="287"/>
      <c r="G948" s="225"/>
      <c r="H948" s="197"/>
      <c r="I948" s="243">
        <v>37.5</v>
      </c>
      <c r="J948" s="182"/>
      <c r="K948" s="180"/>
      <c r="L948" s="180"/>
      <c r="M948" s="182"/>
      <c r="N948" s="190"/>
      <c r="O948" s="190"/>
      <c r="P948" s="193"/>
      <c r="Q948" s="180"/>
      <c r="R948" s="256">
        <f>IF(Q948="SI",1,IF(Q948="NO",3,0))</f>
        <v>0</v>
      </c>
      <c r="S948" s="30" t="s">
        <v>1056</v>
      </c>
      <c r="T948" s="76"/>
      <c r="U948" s="77"/>
      <c r="V948" s="77"/>
      <c r="W948" s="77"/>
      <c r="X948" s="77"/>
      <c r="Y948" s="77"/>
      <c r="Z948" s="31" t="str">
        <f t="shared" si="75"/>
        <v/>
      </c>
      <c r="AA948" s="81">
        <f t="shared" si="76"/>
        <v>0</v>
      </c>
      <c r="AB948" s="81">
        <f t="shared" si="77"/>
        <v>0</v>
      </c>
      <c r="AC948" s="308"/>
      <c r="AD948" s="238"/>
      <c r="AE948" s="238"/>
      <c r="AF948" s="190"/>
      <c r="AG948" s="190"/>
      <c r="AH948" s="200"/>
      <c r="AI948" s="200"/>
      <c r="AJ948" s="187"/>
      <c r="AK948" s="187"/>
      <c r="AL948" s="187"/>
      <c r="AM948" s="252"/>
      <c r="AN948" s="252"/>
      <c r="AO948" s="252"/>
      <c r="AP948" s="252"/>
      <c r="AQ948" s="262"/>
      <c r="AR948" s="255"/>
    </row>
    <row r="949" spans="1:44" ht="13.5" customHeight="1" x14ac:dyDescent="0.2">
      <c r="A949" s="278"/>
      <c r="B949" s="287"/>
      <c r="C949" s="305"/>
      <c r="D949" s="287"/>
      <c r="E949" s="302"/>
      <c r="F949" s="287"/>
      <c r="G949" s="225"/>
      <c r="H949" s="197"/>
      <c r="I949" s="243"/>
      <c r="J949" s="182"/>
      <c r="K949" s="180"/>
      <c r="L949" s="180"/>
      <c r="M949" s="182"/>
      <c r="N949" s="190"/>
      <c r="O949" s="190"/>
      <c r="P949" s="193"/>
      <c r="Q949" s="180"/>
      <c r="R949" s="257"/>
      <c r="S949" s="30" t="s">
        <v>1057</v>
      </c>
      <c r="T949" s="76"/>
      <c r="U949" s="77"/>
      <c r="V949" s="77"/>
      <c r="W949" s="77"/>
      <c r="X949" s="77"/>
      <c r="Y949" s="77"/>
      <c r="Z949" s="31" t="str">
        <f t="shared" si="75"/>
        <v/>
      </c>
      <c r="AA949" s="81">
        <f t="shared" si="76"/>
        <v>0</v>
      </c>
      <c r="AB949" s="81">
        <f t="shared" si="77"/>
        <v>0</v>
      </c>
      <c r="AC949" s="308"/>
      <c r="AD949" s="238"/>
      <c r="AE949" s="238"/>
      <c r="AF949" s="190"/>
      <c r="AG949" s="190"/>
      <c r="AH949" s="200"/>
      <c r="AI949" s="200"/>
      <c r="AJ949" s="187"/>
      <c r="AK949" s="187"/>
      <c r="AL949" s="187"/>
      <c r="AM949" s="252"/>
      <c r="AN949" s="252"/>
      <c r="AO949" s="252"/>
      <c r="AP949" s="252"/>
      <c r="AQ949" s="262"/>
      <c r="AR949" s="209"/>
    </row>
    <row r="950" spans="1:44" ht="13.5" customHeight="1" x14ac:dyDescent="0.2">
      <c r="A950" s="278"/>
      <c r="B950" s="287"/>
      <c r="C950" s="305"/>
      <c r="D950" s="287"/>
      <c r="E950" s="302"/>
      <c r="F950" s="287"/>
      <c r="G950" s="225"/>
      <c r="H950" s="197"/>
      <c r="I950" s="243"/>
      <c r="J950" s="182"/>
      <c r="K950" s="180"/>
      <c r="L950" s="180"/>
      <c r="M950" s="182"/>
      <c r="N950" s="190"/>
      <c r="O950" s="190"/>
      <c r="P950" s="193"/>
      <c r="Q950" s="180"/>
      <c r="R950" s="257"/>
      <c r="S950" s="30" t="s">
        <v>1058</v>
      </c>
      <c r="T950" s="76"/>
      <c r="U950" s="77"/>
      <c r="V950" s="77"/>
      <c r="W950" s="77"/>
      <c r="X950" s="77"/>
      <c r="Y950" s="77"/>
      <c r="Z950" s="31" t="str">
        <f t="shared" si="75"/>
        <v/>
      </c>
      <c r="AA950" s="81">
        <f t="shared" si="76"/>
        <v>0</v>
      </c>
      <c r="AB950" s="81">
        <f t="shared" si="77"/>
        <v>0</v>
      </c>
      <c r="AC950" s="308"/>
      <c r="AD950" s="238"/>
      <c r="AE950" s="238"/>
      <c r="AF950" s="190"/>
      <c r="AG950" s="190"/>
      <c r="AH950" s="200"/>
      <c r="AI950" s="200"/>
      <c r="AJ950" s="187"/>
      <c r="AK950" s="187"/>
      <c r="AL950" s="187"/>
      <c r="AM950" s="252"/>
      <c r="AN950" s="252"/>
      <c r="AO950" s="252"/>
      <c r="AP950" s="252"/>
      <c r="AQ950" s="262"/>
      <c r="AR950" s="209"/>
    </row>
    <row r="951" spans="1:44" ht="13.5" customHeight="1" x14ac:dyDescent="0.2">
      <c r="A951" s="278"/>
      <c r="B951" s="287"/>
      <c r="C951" s="305"/>
      <c r="D951" s="287"/>
      <c r="E951" s="302"/>
      <c r="F951" s="287"/>
      <c r="G951" s="225"/>
      <c r="H951" s="197"/>
      <c r="I951" s="243"/>
      <c r="J951" s="182"/>
      <c r="K951" s="180"/>
      <c r="L951" s="180"/>
      <c r="M951" s="182"/>
      <c r="N951" s="190"/>
      <c r="O951" s="190"/>
      <c r="P951" s="193"/>
      <c r="Q951" s="180"/>
      <c r="R951" s="257"/>
      <c r="S951" s="30" t="s">
        <v>1059</v>
      </c>
      <c r="T951" s="76"/>
      <c r="U951" s="77"/>
      <c r="V951" s="77"/>
      <c r="W951" s="77"/>
      <c r="X951" s="77"/>
      <c r="Y951" s="77"/>
      <c r="Z951" s="31" t="str">
        <f t="shared" si="75"/>
        <v/>
      </c>
      <c r="AA951" s="81">
        <f t="shared" si="76"/>
        <v>0</v>
      </c>
      <c r="AB951" s="81">
        <f t="shared" si="77"/>
        <v>0</v>
      </c>
      <c r="AC951" s="308"/>
      <c r="AD951" s="238"/>
      <c r="AE951" s="238"/>
      <c r="AF951" s="190"/>
      <c r="AG951" s="190"/>
      <c r="AH951" s="200"/>
      <c r="AI951" s="200"/>
      <c r="AJ951" s="187"/>
      <c r="AK951" s="187"/>
      <c r="AL951" s="187"/>
      <c r="AM951" s="252"/>
      <c r="AN951" s="252"/>
      <c r="AO951" s="252"/>
      <c r="AP951" s="252"/>
      <c r="AQ951" s="262"/>
      <c r="AR951" s="209"/>
    </row>
    <row r="952" spans="1:44" ht="13.5" customHeight="1" x14ac:dyDescent="0.2">
      <c r="A952" s="279"/>
      <c r="B952" s="288"/>
      <c r="C952" s="306"/>
      <c r="D952" s="288"/>
      <c r="E952" s="303"/>
      <c r="F952" s="288"/>
      <c r="G952" s="226"/>
      <c r="H952" s="198"/>
      <c r="I952" s="244"/>
      <c r="J952" s="228"/>
      <c r="K952" s="181"/>
      <c r="L952" s="181"/>
      <c r="M952" s="228"/>
      <c r="N952" s="191"/>
      <c r="O952" s="191"/>
      <c r="P952" s="194"/>
      <c r="Q952" s="181"/>
      <c r="R952" s="299"/>
      <c r="S952" s="32" t="s">
        <v>1060</v>
      </c>
      <c r="T952" s="78"/>
      <c r="U952" s="79"/>
      <c r="V952" s="79"/>
      <c r="W952" s="79"/>
      <c r="X952" s="79"/>
      <c r="Y952" s="79"/>
      <c r="Z952" s="33" t="str">
        <f t="shared" si="75"/>
        <v/>
      </c>
      <c r="AA952" s="82">
        <f t="shared" si="76"/>
        <v>0</v>
      </c>
      <c r="AB952" s="82">
        <f t="shared" si="77"/>
        <v>0</v>
      </c>
      <c r="AC952" s="309"/>
      <c r="AD952" s="239"/>
      <c r="AE952" s="239"/>
      <c r="AF952" s="191"/>
      <c r="AG952" s="191"/>
      <c r="AH952" s="201"/>
      <c r="AI952" s="201"/>
      <c r="AJ952" s="188"/>
      <c r="AK952" s="188"/>
      <c r="AL952" s="188"/>
      <c r="AM952" s="253"/>
      <c r="AN952" s="253"/>
      <c r="AO952" s="253"/>
      <c r="AP952" s="253"/>
      <c r="AQ952" s="263"/>
      <c r="AR952" s="210"/>
    </row>
    <row r="953" spans="1:44" ht="13.5" customHeight="1" x14ac:dyDescent="0.2">
      <c r="A953" s="289" t="str">
        <f>IF(E953&lt;&gt;"",'Información General'!$D$15&amp;"_"&amp;+$A$1+38,"")</f>
        <v/>
      </c>
      <c r="B953" s="274"/>
      <c r="C953" s="271"/>
      <c r="D953" s="274"/>
      <c r="E953" s="280"/>
      <c r="F953" s="274"/>
      <c r="G953" s="283"/>
      <c r="H953" s="242"/>
      <c r="I953" s="300">
        <v>38.1</v>
      </c>
      <c r="J953" s="242"/>
      <c r="K953" s="196"/>
      <c r="L953" s="196"/>
      <c r="M953" s="242"/>
      <c r="N953" s="183"/>
      <c r="O953" s="183"/>
      <c r="P953" s="234" t="str">
        <f>IF(AND(N953&lt;&gt;"",O953&lt;&gt;""),IF(AND(N953&gt;5,O953&gt;5),"I",IF(AND(N953&lt;=5,O953&gt;5),"II",IF(AND(N953&gt;5,O953&lt;=5),"IV",IF(AND(N953&lt;=5,O953&lt;=5),"III")))),"")</f>
        <v/>
      </c>
      <c r="Q953" s="330"/>
      <c r="R953" s="353">
        <f>IF(Q953="SI",1,IF(Q953="NO",3,0))</f>
        <v>0</v>
      </c>
      <c r="S953" s="28" t="s">
        <v>1061</v>
      </c>
      <c r="T953" s="73"/>
      <c r="U953" s="74"/>
      <c r="V953" s="74"/>
      <c r="W953" s="74"/>
      <c r="X953" s="74"/>
      <c r="Y953" s="74"/>
      <c r="Z953" s="29" t="str">
        <f t="shared" si="75"/>
        <v/>
      </c>
      <c r="AA953" s="80">
        <f t="shared" si="76"/>
        <v>0</v>
      </c>
      <c r="AB953" s="80">
        <f>IF(Z953="Deficiente",1,0)</f>
        <v>0</v>
      </c>
      <c r="AC953" s="337" t="str">
        <f>IF(SUM(R953:R977)&gt;=1,IF((SUM(R953:R977)/COUNTA(Q953:Q977))=1,IF(SUM(AA953:AA977)&gt;=1,IF(SUM(AA953:AA977)/(SUM(AA953:AA977)+SUM(AB953:AB977))=100%,"SI","NO"),"NO"),"NO"),"")</f>
        <v/>
      </c>
      <c r="AD953" s="237" t="str">
        <f>IF($N953=1,"b","")</f>
        <v/>
      </c>
      <c r="AE953" s="237" t="str">
        <f>IF($O953=1,"b","")</f>
        <v/>
      </c>
      <c r="AF953" s="183"/>
      <c r="AG953" s="183"/>
      <c r="AH953" s="199">
        <f>IF(OR($AD953="b",$AE953="b"),2,0)</f>
        <v>0</v>
      </c>
      <c r="AI953" s="199">
        <f>IF(AND($N953=1,$AF953=1,$O953=1,$AG953=1),1,0)</f>
        <v>0</v>
      </c>
      <c r="AJ953" s="215">
        <f>IF(AF953&lt;&gt;"",IF(AI953=1,1,IF(OR($AF953&gt;$N953,AND($AC953="SI",$AF953=$N953),AND($AC953="NO",$AF953&lt;&gt;$N953)),0,1)),0)</f>
        <v>0</v>
      </c>
      <c r="AK953" s="215">
        <f>IF(AG953&lt;&gt;"",IF(AI953=1,1,IF(OR(AG953&gt;O953,AND(AC953="SI",AG953=O953),AND(AC953="NO",AG953&lt;&gt;O953)),0,1)),0)</f>
        <v>0</v>
      </c>
      <c r="AL953" s="215">
        <f>IF(AC953&lt;&gt;"",(+AI953+AJ953+AK953),0)</f>
        <v>0</v>
      </c>
      <c r="AM953" s="333" t="str">
        <f>IF($AL953&gt;=2,IF(AND($AF953="",$AG953=""),"",IF(AND($AF953&gt;5,$AG953&gt;5),"I","")),"")</f>
        <v/>
      </c>
      <c r="AN953" s="333" t="str">
        <f>IF($AL953&gt;=2,IF(AND($AF953="",$AG953=""),"",IF(AND($AF953&lt;6,$AG953&gt;5),"II","")),"")</f>
        <v/>
      </c>
      <c r="AO953" s="333" t="str">
        <f>IF($AL953&gt;=2,IF(AND($AF953="",$AG953=""),"",IF(AND($AF953&lt;6,$AG953&lt;6),"III","")),"")</f>
        <v/>
      </c>
      <c r="AP953" s="333" t="str">
        <f>IF($AL953&gt;=2,IF(AND($AF953="",$AG953=""),"",IF(AND($AF953&gt;5,$AG953&lt;6),"IV","")),"")</f>
        <v/>
      </c>
      <c r="AQ953" s="264"/>
      <c r="AR953" s="267"/>
    </row>
    <row r="954" spans="1:44" ht="13.5" customHeight="1" x14ac:dyDescent="0.2">
      <c r="A954" s="290"/>
      <c r="B954" s="275"/>
      <c r="C954" s="272"/>
      <c r="D954" s="275"/>
      <c r="E954" s="281"/>
      <c r="F954" s="275"/>
      <c r="G954" s="284"/>
      <c r="H954" s="197"/>
      <c r="I954" s="295"/>
      <c r="J954" s="197"/>
      <c r="K954" s="195"/>
      <c r="L954" s="195"/>
      <c r="M954" s="197"/>
      <c r="N954" s="184"/>
      <c r="O954" s="184"/>
      <c r="P954" s="235"/>
      <c r="Q954" s="331"/>
      <c r="R954" s="354"/>
      <c r="S954" s="30" t="s">
        <v>1062</v>
      </c>
      <c r="T954" s="76"/>
      <c r="U954" s="77"/>
      <c r="V954" s="77"/>
      <c r="W954" s="77"/>
      <c r="X954" s="77"/>
      <c r="Y954" s="77"/>
      <c r="Z954" s="31" t="str">
        <f t="shared" si="75"/>
        <v/>
      </c>
      <c r="AA954" s="81">
        <f t="shared" si="76"/>
        <v>0</v>
      </c>
      <c r="AB954" s="81">
        <f t="shared" ref="AB954:AB977" si="78">IF(Z954="Deficiente",1,0)</f>
        <v>0</v>
      </c>
      <c r="AC954" s="338"/>
      <c r="AD954" s="238"/>
      <c r="AE954" s="238"/>
      <c r="AF954" s="184"/>
      <c r="AG954" s="184"/>
      <c r="AH954" s="200"/>
      <c r="AI954" s="200"/>
      <c r="AJ954" s="216"/>
      <c r="AK954" s="216"/>
      <c r="AL954" s="216"/>
      <c r="AM954" s="252"/>
      <c r="AN954" s="252"/>
      <c r="AO954" s="252"/>
      <c r="AP954" s="252"/>
      <c r="AQ954" s="265"/>
      <c r="AR954" s="209"/>
    </row>
    <row r="955" spans="1:44" ht="13.5" customHeight="1" x14ac:dyDescent="0.2">
      <c r="A955" s="290"/>
      <c r="B955" s="275"/>
      <c r="C955" s="272"/>
      <c r="D955" s="275"/>
      <c r="E955" s="281"/>
      <c r="F955" s="275"/>
      <c r="G955" s="284"/>
      <c r="H955" s="197"/>
      <c r="I955" s="295"/>
      <c r="J955" s="197"/>
      <c r="K955" s="195"/>
      <c r="L955" s="195"/>
      <c r="M955" s="197"/>
      <c r="N955" s="184"/>
      <c r="O955" s="184"/>
      <c r="P955" s="235"/>
      <c r="Q955" s="331"/>
      <c r="R955" s="354"/>
      <c r="S955" s="30" t="s">
        <v>1063</v>
      </c>
      <c r="T955" s="76"/>
      <c r="U955" s="77"/>
      <c r="V955" s="77"/>
      <c r="W955" s="77"/>
      <c r="X955" s="77"/>
      <c r="Y955" s="77"/>
      <c r="Z955" s="31" t="str">
        <f t="shared" si="75"/>
        <v/>
      </c>
      <c r="AA955" s="81">
        <f t="shared" si="76"/>
        <v>0</v>
      </c>
      <c r="AB955" s="81">
        <f t="shared" si="78"/>
        <v>0</v>
      </c>
      <c r="AC955" s="338"/>
      <c r="AD955" s="238"/>
      <c r="AE955" s="238"/>
      <c r="AF955" s="184"/>
      <c r="AG955" s="184"/>
      <c r="AH955" s="200"/>
      <c r="AI955" s="200"/>
      <c r="AJ955" s="216"/>
      <c r="AK955" s="216"/>
      <c r="AL955" s="216"/>
      <c r="AM955" s="252"/>
      <c r="AN955" s="252"/>
      <c r="AO955" s="252"/>
      <c r="AP955" s="252"/>
      <c r="AQ955" s="265"/>
      <c r="AR955" s="209"/>
    </row>
    <row r="956" spans="1:44" ht="13.5" customHeight="1" x14ac:dyDescent="0.2">
      <c r="A956" s="290"/>
      <c r="B956" s="275"/>
      <c r="C956" s="272"/>
      <c r="D956" s="275"/>
      <c r="E956" s="281"/>
      <c r="F956" s="275"/>
      <c r="G956" s="284"/>
      <c r="H956" s="197"/>
      <c r="I956" s="295"/>
      <c r="J956" s="197"/>
      <c r="K956" s="195"/>
      <c r="L956" s="195"/>
      <c r="M956" s="197"/>
      <c r="N956" s="184"/>
      <c r="O956" s="184"/>
      <c r="P956" s="235"/>
      <c r="Q956" s="331"/>
      <c r="R956" s="354"/>
      <c r="S956" s="30" t="s">
        <v>1064</v>
      </c>
      <c r="T956" s="76"/>
      <c r="U956" s="77"/>
      <c r="V956" s="77"/>
      <c r="W956" s="77"/>
      <c r="X956" s="77"/>
      <c r="Y956" s="77"/>
      <c r="Z956" s="31" t="str">
        <f t="shared" si="75"/>
        <v/>
      </c>
      <c r="AA956" s="81">
        <f t="shared" si="76"/>
        <v>0</v>
      </c>
      <c r="AB956" s="81">
        <f t="shared" si="78"/>
        <v>0</v>
      </c>
      <c r="AC956" s="338"/>
      <c r="AD956" s="238"/>
      <c r="AE956" s="238"/>
      <c r="AF956" s="184"/>
      <c r="AG956" s="184"/>
      <c r="AH956" s="200"/>
      <c r="AI956" s="200"/>
      <c r="AJ956" s="216"/>
      <c r="AK956" s="216"/>
      <c r="AL956" s="216"/>
      <c r="AM956" s="252"/>
      <c r="AN956" s="252"/>
      <c r="AO956" s="252"/>
      <c r="AP956" s="252"/>
      <c r="AQ956" s="265"/>
      <c r="AR956" s="209"/>
    </row>
    <row r="957" spans="1:44" ht="13.5" customHeight="1" x14ac:dyDescent="0.2">
      <c r="A957" s="290"/>
      <c r="B957" s="275"/>
      <c r="C957" s="272"/>
      <c r="D957" s="275"/>
      <c r="E957" s="281"/>
      <c r="F957" s="275"/>
      <c r="G957" s="284"/>
      <c r="H957" s="197"/>
      <c r="I957" s="295"/>
      <c r="J957" s="197"/>
      <c r="K957" s="195"/>
      <c r="L957" s="195"/>
      <c r="M957" s="197"/>
      <c r="N957" s="184"/>
      <c r="O957" s="184"/>
      <c r="P957" s="235"/>
      <c r="Q957" s="332"/>
      <c r="R957" s="355"/>
      <c r="S957" s="30" t="s">
        <v>1065</v>
      </c>
      <c r="T957" s="76"/>
      <c r="U957" s="77"/>
      <c r="V957" s="77"/>
      <c r="W957" s="77"/>
      <c r="X957" s="77"/>
      <c r="Y957" s="77"/>
      <c r="Z957" s="31" t="str">
        <f t="shared" si="75"/>
        <v/>
      </c>
      <c r="AA957" s="81">
        <f t="shared" si="76"/>
        <v>0</v>
      </c>
      <c r="AB957" s="81">
        <f t="shared" si="78"/>
        <v>0</v>
      </c>
      <c r="AC957" s="338"/>
      <c r="AD957" s="238"/>
      <c r="AE957" s="238"/>
      <c r="AF957" s="184"/>
      <c r="AG957" s="184"/>
      <c r="AH957" s="200"/>
      <c r="AI957" s="200"/>
      <c r="AJ957" s="216"/>
      <c r="AK957" s="216"/>
      <c r="AL957" s="216"/>
      <c r="AM957" s="252"/>
      <c r="AN957" s="252"/>
      <c r="AO957" s="252"/>
      <c r="AP957" s="252"/>
      <c r="AQ957" s="265"/>
      <c r="AR957" s="209"/>
    </row>
    <row r="958" spans="1:44" ht="13.5" customHeight="1" x14ac:dyDescent="0.2">
      <c r="A958" s="290"/>
      <c r="B958" s="275"/>
      <c r="C958" s="272"/>
      <c r="D958" s="275"/>
      <c r="E958" s="281"/>
      <c r="F958" s="275"/>
      <c r="G958" s="284"/>
      <c r="H958" s="197"/>
      <c r="I958" s="295">
        <v>38.200000000000003</v>
      </c>
      <c r="J958" s="197"/>
      <c r="K958" s="195"/>
      <c r="L958" s="195"/>
      <c r="M958" s="197"/>
      <c r="N958" s="184"/>
      <c r="O958" s="184"/>
      <c r="P958" s="235"/>
      <c r="Q958" s="195"/>
      <c r="R958" s="298">
        <f>IF(Q958="SI",1,IF(Q958="NO",3,0))</f>
        <v>0</v>
      </c>
      <c r="S958" s="30" t="s">
        <v>1066</v>
      </c>
      <c r="T958" s="76"/>
      <c r="U958" s="77"/>
      <c r="V958" s="77"/>
      <c r="W958" s="77"/>
      <c r="X958" s="77"/>
      <c r="Y958" s="77"/>
      <c r="Z958" s="31" t="str">
        <f t="shared" si="75"/>
        <v/>
      </c>
      <c r="AA958" s="81">
        <f t="shared" si="76"/>
        <v>0</v>
      </c>
      <c r="AB958" s="81">
        <f t="shared" si="78"/>
        <v>0</v>
      </c>
      <c r="AC958" s="338"/>
      <c r="AD958" s="238"/>
      <c r="AE958" s="238"/>
      <c r="AF958" s="184"/>
      <c r="AG958" s="184"/>
      <c r="AH958" s="200"/>
      <c r="AI958" s="200"/>
      <c r="AJ958" s="216"/>
      <c r="AK958" s="216"/>
      <c r="AL958" s="216"/>
      <c r="AM958" s="252"/>
      <c r="AN958" s="252"/>
      <c r="AO958" s="252"/>
      <c r="AP958" s="252"/>
      <c r="AQ958" s="265"/>
      <c r="AR958" s="208"/>
    </row>
    <row r="959" spans="1:44" ht="13.5" customHeight="1" x14ac:dyDescent="0.2">
      <c r="A959" s="290"/>
      <c r="B959" s="275"/>
      <c r="C959" s="272"/>
      <c r="D959" s="275"/>
      <c r="E959" s="281"/>
      <c r="F959" s="275"/>
      <c r="G959" s="284"/>
      <c r="H959" s="197"/>
      <c r="I959" s="295"/>
      <c r="J959" s="197"/>
      <c r="K959" s="195"/>
      <c r="L959" s="195"/>
      <c r="M959" s="197"/>
      <c r="N959" s="184"/>
      <c r="O959" s="184"/>
      <c r="P959" s="235"/>
      <c r="Q959" s="195"/>
      <c r="R959" s="257"/>
      <c r="S959" s="30" t="s">
        <v>1067</v>
      </c>
      <c r="T959" s="76"/>
      <c r="U959" s="77"/>
      <c r="V959" s="77"/>
      <c r="W959" s="77"/>
      <c r="X959" s="77"/>
      <c r="Y959" s="77"/>
      <c r="Z959" s="31" t="str">
        <f t="shared" si="75"/>
        <v/>
      </c>
      <c r="AA959" s="81">
        <f t="shared" si="76"/>
        <v>0</v>
      </c>
      <c r="AB959" s="81">
        <f t="shared" si="78"/>
        <v>0</v>
      </c>
      <c r="AC959" s="338"/>
      <c r="AD959" s="238"/>
      <c r="AE959" s="238"/>
      <c r="AF959" s="184"/>
      <c r="AG959" s="184"/>
      <c r="AH959" s="200"/>
      <c r="AI959" s="200"/>
      <c r="AJ959" s="216"/>
      <c r="AK959" s="216"/>
      <c r="AL959" s="216"/>
      <c r="AM959" s="252"/>
      <c r="AN959" s="252"/>
      <c r="AO959" s="252"/>
      <c r="AP959" s="252"/>
      <c r="AQ959" s="265"/>
      <c r="AR959" s="209"/>
    </row>
    <row r="960" spans="1:44" ht="13.5" customHeight="1" x14ac:dyDescent="0.2">
      <c r="A960" s="290"/>
      <c r="B960" s="275"/>
      <c r="C960" s="272"/>
      <c r="D960" s="275"/>
      <c r="E960" s="281"/>
      <c r="F960" s="275"/>
      <c r="G960" s="284"/>
      <c r="H960" s="197"/>
      <c r="I960" s="295"/>
      <c r="J960" s="197"/>
      <c r="K960" s="195"/>
      <c r="L960" s="195"/>
      <c r="M960" s="197"/>
      <c r="N960" s="184"/>
      <c r="O960" s="184"/>
      <c r="P960" s="235"/>
      <c r="Q960" s="195"/>
      <c r="R960" s="257"/>
      <c r="S960" s="30" t="s">
        <v>1068</v>
      </c>
      <c r="T960" s="76"/>
      <c r="U960" s="77"/>
      <c r="V960" s="77"/>
      <c r="W960" s="77"/>
      <c r="X960" s="77"/>
      <c r="Y960" s="77"/>
      <c r="Z960" s="31" t="str">
        <f t="shared" si="75"/>
        <v/>
      </c>
      <c r="AA960" s="81">
        <f t="shared" ref="AA960:AA978" si="79">IF(Z960="Suficiente",1,0)</f>
        <v>0</v>
      </c>
      <c r="AB960" s="81">
        <f t="shared" si="78"/>
        <v>0</v>
      </c>
      <c r="AC960" s="338"/>
      <c r="AD960" s="238"/>
      <c r="AE960" s="238"/>
      <c r="AF960" s="184"/>
      <c r="AG960" s="184"/>
      <c r="AH960" s="200"/>
      <c r="AI960" s="200"/>
      <c r="AJ960" s="216"/>
      <c r="AK960" s="216"/>
      <c r="AL960" s="216"/>
      <c r="AM960" s="252"/>
      <c r="AN960" s="252"/>
      <c r="AO960" s="252"/>
      <c r="AP960" s="252"/>
      <c r="AQ960" s="265"/>
      <c r="AR960" s="209"/>
    </row>
    <row r="961" spans="1:44" ht="13.5" customHeight="1" x14ac:dyDescent="0.2">
      <c r="A961" s="290"/>
      <c r="B961" s="275"/>
      <c r="C961" s="272"/>
      <c r="D961" s="275"/>
      <c r="E961" s="281"/>
      <c r="F961" s="275"/>
      <c r="G961" s="284"/>
      <c r="H961" s="197"/>
      <c r="I961" s="295"/>
      <c r="J961" s="197"/>
      <c r="K961" s="195"/>
      <c r="L961" s="195"/>
      <c r="M961" s="197"/>
      <c r="N961" s="184"/>
      <c r="O961" s="184"/>
      <c r="P961" s="235"/>
      <c r="Q961" s="195"/>
      <c r="R961" s="257"/>
      <c r="S961" s="30" t="s">
        <v>1069</v>
      </c>
      <c r="T961" s="76"/>
      <c r="U961" s="77"/>
      <c r="V961" s="77"/>
      <c r="W961" s="77"/>
      <c r="X961" s="77"/>
      <c r="Y961" s="77"/>
      <c r="Z961" s="31" t="str">
        <f t="shared" si="75"/>
        <v/>
      </c>
      <c r="AA961" s="81">
        <f t="shared" si="79"/>
        <v>0</v>
      </c>
      <c r="AB961" s="81">
        <f t="shared" si="78"/>
        <v>0</v>
      </c>
      <c r="AC961" s="338"/>
      <c r="AD961" s="238"/>
      <c r="AE961" s="238"/>
      <c r="AF961" s="184"/>
      <c r="AG961" s="184"/>
      <c r="AH961" s="200"/>
      <c r="AI961" s="200"/>
      <c r="AJ961" s="216"/>
      <c r="AK961" s="216"/>
      <c r="AL961" s="216"/>
      <c r="AM961" s="252"/>
      <c r="AN961" s="252"/>
      <c r="AO961" s="252"/>
      <c r="AP961" s="252"/>
      <c r="AQ961" s="265"/>
      <c r="AR961" s="209"/>
    </row>
    <row r="962" spans="1:44" ht="13.5" customHeight="1" x14ac:dyDescent="0.2">
      <c r="A962" s="290"/>
      <c r="B962" s="275"/>
      <c r="C962" s="272"/>
      <c r="D962" s="275"/>
      <c r="E962" s="281"/>
      <c r="F962" s="275"/>
      <c r="G962" s="284"/>
      <c r="H962" s="197"/>
      <c r="I962" s="295"/>
      <c r="J962" s="197"/>
      <c r="K962" s="195"/>
      <c r="L962" s="195"/>
      <c r="M962" s="197"/>
      <c r="N962" s="184"/>
      <c r="O962" s="184"/>
      <c r="P962" s="235"/>
      <c r="Q962" s="195"/>
      <c r="R962" s="257"/>
      <c r="S962" s="30" t="s">
        <v>1070</v>
      </c>
      <c r="T962" s="76"/>
      <c r="U962" s="77"/>
      <c r="V962" s="77"/>
      <c r="W962" s="77"/>
      <c r="X962" s="77"/>
      <c r="Y962" s="77"/>
      <c r="Z962" s="31" t="str">
        <f t="shared" si="75"/>
        <v/>
      </c>
      <c r="AA962" s="81">
        <f t="shared" si="79"/>
        <v>0</v>
      </c>
      <c r="AB962" s="81">
        <f t="shared" si="78"/>
        <v>0</v>
      </c>
      <c r="AC962" s="338"/>
      <c r="AD962" s="238"/>
      <c r="AE962" s="238"/>
      <c r="AF962" s="184"/>
      <c r="AG962" s="184"/>
      <c r="AH962" s="200"/>
      <c r="AI962" s="200"/>
      <c r="AJ962" s="216"/>
      <c r="AK962" s="216"/>
      <c r="AL962" s="216"/>
      <c r="AM962" s="252"/>
      <c r="AN962" s="252"/>
      <c r="AO962" s="252"/>
      <c r="AP962" s="252"/>
      <c r="AQ962" s="265"/>
      <c r="AR962" s="209"/>
    </row>
    <row r="963" spans="1:44" ht="13.5" customHeight="1" x14ac:dyDescent="0.2">
      <c r="A963" s="290"/>
      <c r="B963" s="275"/>
      <c r="C963" s="272"/>
      <c r="D963" s="275"/>
      <c r="E963" s="281"/>
      <c r="F963" s="275"/>
      <c r="G963" s="284"/>
      <c r="H963" s="197"/>
      <c r="I963" s="295">
        <v>38.299999999999997</v>
      </c>
      <c r="J963" s="197"/>
      <c r="K963" s="195"/>
      <c r="L963" s="195"/>
      <c r="M963" s="197"/>
      <c r="N963" s="184"/>
      <c r="O963" s="184"/>
      <c r="P963" s="235"/>
      <c r="Q963" s="195"/>
      <c r="R963" s="298">
        <f>IF(Q963="SI",1,IF(Q963="NO",3,0))</f>
        <v>0</v>
      </c>
      <c r="S963" s="30" t="s">
        <v>1071</v>
      </c>
      <c r="T963" s="76"/>
      <c r="U963" s="77"/>
      <c r="V963" s="77"/>
      <c r="W963" s="77"/>
      <c r="X963" s="77"/>
      <c r="Y963" s="77"/>
      <c r="Z963" s="31" t="str">
        <f t="shared" si="75"/>
        <v/>
      </c>
      <c r="AA963" s="81">
        <f t="shared" si="79"/>
        <v>0</v>
      </c>
      <c r="AB963" s="81">
        <f t="shared" si="78"/>
        <v>0</v>
      </c>
      <c r="AC963" s="338"/>
      <c r="AD963" s="238"/>
      <c r="AE963" s="238"/>
      <c r="AF963" s="184"/>
      <c r="AG963" s="184"/>
      <c r="AH963" s="200"/>
      <c r="AI963" s="200"/>
      <c r="AJ963" s="216"/>
      <c r="AK963" s="216"/>
      <c r="AL963" s="216"/>
      <c r="AM963" s="252"/>
      <c r="AN963" s="252"/>
      <c r="AO963" s="252"/>
      <c r="AP963" s="252"/>
      <c r="AQ963" s="265"/>
      <c r="AR963" s="208"/>
    </row>
    <row r="964" spans="1:44" ht="13.5" customHeight="1" x14ac:dyDescent="0.2">
      <c r="A964" s="290"/>
      <c r="B964" s="275"/>
      <c r="C964" s="272"/>
      <c r="D964" s="275"/>
      <c r="E964" s="281"/>
      <c r="F964" s="275"/>
      <c r="G964" s="284"/>
      <c r="H964" s="197"/>
      <c r="I964" s="295"/>
      <c r="J964" s="197"/>
      <c r="K964" s="195"/>
      <c r="L964" s="195"/>
      <c r="M964" s="197"/>
      <c r="N964" s="184"/>
      <c r="O964" s="184"/>
      <c r="P964" s="235"/>
      <c r="Q964" s="195"/>
      <c r="R964" s="257"/>
      <c r="S964" s="30" t="s">
        <v>1072</v>
      </c>
      <c r="T964" s="76"/>
      <c r="U964" s="77"/>
      <c r="V964" s="77"/>
      <c r="W964" s="77"/>
      <c r="X964" s="77"/>
      <c r="Y964" s="77"/>
      <c r="Z964" s="31" t="str">
        <f t="shared" si="75"/>
        <v/>
      </c>
      <c r="AA964" s="81">
        <f t="shared" si="79"/>
        <v>0</v>
      </c>
      <c r="AB964" s="81">
        <f t="shared" si="78"/>
        <v>0</v>
      </c>
      <c r="AC964" s="338"/>
      <c r="AD964" s="238"/>
      <c r="AE964" s="238"/>
      <c r="AF964" s="184"/>
      <c r="AG964" s="184"/>
      <c r="AH964" s="200"/>
      <c r="AI964" s="200"/>
      <c r="AJ964" s="216"/>
      <c r="AK964" s="216"/>
      <c r="AL964" s="216"/>
      <c r="AM964" s="252"/>
      <c r="AN964" s="252"/>
      <c r="AO964" s="252"/>
      <c r="AP964" s="252"/>
      <c r="AQ964" s="265"/>
      <c r="AR964" s="209"/>
    </row>
    <row r="965" spans="1:44" ht="13.5" customHeight="1" x14ac:dyDescent="0.2">
      <c r="A965" s="290"/>
      <c r="B965" s="275"/>
      <c r="C965" s="272"/>
      <c r="D965" s="275"/>
      <c r="E965" s="281"/>
      <c r="F965" s="275"/>
      <c r="G965" s="284"/>
      <c r="H965" s="197"/>
      <c r="I965" s="295"/>
      <c r="J965" s="197"/>
      <c r="K965" s="195"/>
      <c r="L965" s="195"/>
      <c r="M965" s="197"/>
      <c r="N965" s="184"/>
      <c r="O965" s="184"/>
      <c r="P965" s="235"/>
      <c r="Q965" s="195"/>
      <c r="R965" s="257"/>
      <c r="S965" s="30" t="s">
        <v>1073</v>
      </c>
      <c r="T965" s="76"/>
      <c r="U965" s="77"/>
      <c r="V965" s="77"/>
      <c r="W965" s="77"/>
      <c r="X965" s="77"/>
      <c r="Y965" s="77"/>
      <c r="Z965" s="31" t="str">
        <f t="shared" si="75"/>
        <v/>
      </c>
      <c r="AA965" s="81">
        <f t="shared" si="79"/>
        <v>0</v>
      </c>
      <c r="AB965" s="81">
        <f t="shared" si="78"/>
        <v>0</v>
      </c>
      <c r="AC965" s="338"/>
      <c r="AD965" s="238"/>
      <c r="AE965" s="238"/>
      <c r="AF965" s="184"/>
      <c r="AG965" s="184"/>
      <c r="AH965" s="200"/>
      <c r="AI965" s="200"/>
      <c r="AJ965" s="216"/>
      <c r="AK965" s="216"/>
      <c r="AL965" s="216"/>
      <c r="AM965" s="252"/>
      <c r="AN965" s="252"/>
      <c r="AO965" s="252"/>
      <c r="AP965" s="252"/>
      <c r="AQ965" s="265"/>
      <c r="AR965" s="209"/>
    </row>
    <row r="966" spans="1:44" ht="13.5" customHeight="1" x14ac:dyDescent="0.2">
      <c r="A966" s="290"/>
      <c r="B966" s="275"/>
      <c r="C966" s="272"/>
      <c r="D966" s="275"/>
      <c r="E966" s="281"/>
      <c r="F966" s="275"/>
      <c r="G966" s="284"/>
      <c r="H966" s="197"/>
      <c r="I966" s="295"/>
      <c r="J966" s="197"/>
      <c r="K966" s="195"/>
      <c r="L966" s="195"/>
      <c r="M966" s="197"/>
      <c r="N966" s="184"/>
      <c r="O966" s="184"/>
      <c r="P966" s="235"/>
      <c r="Q966" s="195"/>
      <c r="R966" s="257"/>
      <c r="S966" s="30" t="s">
        <v>1074</v>
      </c>
      <c r="T966" s="76"/>
      <c r="U966" s="77"/>
      <c r="V966" s="77"/>
      <c r="W966" s="77"/>
      <c r="X966" s="77"/>
      <c r="Y966" s="77"/>
      <c r="Z966" s="31" t="str">
        <f t="shared" si="75"/>
        <v/>
      </c>
      <c r="AA966" s="81">
        <f t="shared" si="79"/>
        <v>0</v>
      </c>
      <c r="AB966" s="81">
        <f t="shared" si="78"/>
        <v>0</v>
      </c>
      <c r="AC966" s="338"/>
      <c r="AD966" s="238"/>
      <c r="AE966" s="238"/>
      <c r="AF966" s="184"/>
      <c r="AG966" s="184"/>
      <c r="AH966" s="200"/>
      <c r="AI966" s="200"/>
      <c r="AJ966" s="216"/>
      <c r="AK966" s="216"/>
      <c r="AL966" s="216"/>
      <c r="AM966" s="252"/>
      <c r="AN966" s="252"/>
      <c r="AO966" s="252"/>
      <c r="AP966" s="252"/>
      <c r="AQ966" s="265"/>
      <c r="AR966" s="209"/>
    </row>
    <row r="967" spans="1:44" ht="13.5" customHeight="1" x14ac:dyDescent="0.2">
      <c r="A967" s="290"/>
      <c r="B967" s="275"/>
      <c r="C967" s="272"/>
      <c r="D967" s="275"/>
      <c r="E967" s="281"/>
      <c r="F967" s="275"/>
      <c r="G967" s="284"/>
      <c r="H967" s="197"/>
      <c r="I967" s="295"/>
      <c r="J967" s="197"/>
      <c r="K967" s="195"/>
      <c r="L967" s="195"/>
      <c r="M967" s="197"/>
      <c r="N967" s="184"/>
      <c r="O967" s="184"/>
      <c r="P967" s="235"/>
      <c r="Q967" s="195"/>
      <c r="R967" s="257"/>
      <c r="S967" s="30" t="s">
        <v>1075</v>
      </c>
      <c r="T967" s="76"/>
      <c r="U967" s="77"/>
      <c r="V967" s="77"/>
      <c r="W967" s="77"/>
      <c r="X967" s="77"/>
      <c r="Y967" s="77"/>
      <c r="Z967" s="31" t="str">
        <f t="shared" si="75"/>
        <v/>
      </c>
      <c r="AA967" s="81">
        <f t="shared" si="79"/>
        <v>0</v>
      </c>
      <c r="AB967" s="81">
        <f t="shared" si="78"/>
        <v>0</v>
      </c>
      <c r="AC967" s="338"/>
      <c r="AD967" s="238"/>
      <c r="AE967" s="238"/>
      <c r="AF967" s="184"/>
      <c r="AG967" s="184"/>
      <c r="AH967" s="200"/>
      <c r="AI967" s="200"/>
      <c r="AJ967" s="216"/>
      <c r="AK967" s="216"/>
      <c r="AL967" s="216"/>
      <c r="AM967" s="252"/>
      <c r="AN967" s="252"/>
      <c r="AO967" s="252"/>
      <c r="AP967" s="252"/>
      <c r="AQ967" s="265"/>
      <c r="AR967" s="209"/>
    </row>
    <row r="968" spans="1:44" ht="13.5" customHeight="1" x14ac:dyDescent="0.2">
      <c r="A968" s="290"/>
      <c r="B968" s="275"/>
      <c r="C968" s="272"/>
      <c r="D968" s="275"/>
      <c r="E968" s="281"/>
      <c r="F968" s="275"/>
      <c r="G968" s="284"/>
      <c r="H968" s="197"/>
      <c r="I968" s="295">
        <v>38.4</v>
      </c>
      <c r="J968" s="197"/>
      <c r="K968" s="195"/>
      <c r="L968" s="195"/>
      <c r="M968" s="197"/>
      <c r="N968" s="184"/>
      <c r="O968" s="184"/>
      <c r="P968" s="235"/>
      <c r="Q968" s="195"/>
      <c r="R968" s="298">
        <f>IF(Q968="SI",1,IF(Q968="NO",3,0))</f>
        <v>0</v>
      </c>
      <c r="S968" s="30" t="s">
        <v>1076</v>
      </c>
      <c r="T968" s="76"/>
      <c r="U968" s="77"/>
      <c r="V968" s="77"/>
      <c r="W968" s="77"/>
      <c r="X968" s="77"/>
      <c r="Y968" s="77"/>
      <c r="Z968" s="31" t="str">
        <f>IF($T968&lt;&gt;"",IF(AND(V968="SI",W968="SI",X968="SI",Y968="SI"),"Suficiente",IF(OR(V968="NO",W968="NO",X968="NO",Y968="NO"),"Deficiente",IF(OR(V968="",W968="",X968="",Y968=""),"Falta Valorar el Control",""))),"")</f>
        <v/>
      </c>
      <c r="AA968" s="81">
        <f t="shared" si="79"/>
        <v>0</v>
      </c>
      <c r="AB968" s="81">
        <f t="shared" si="78"/>
        <v>0</v>
      </c>
      <c r="AC968" s="338"/>
      <c r="AD968" s="238"/>
      <c r="AE968" s="238"/>
      <c r="AF968" s="184"/>
      <c r="AG968" s="184"/>
      <c r="AH968" s="200"/>
      <c r="AI968" s="200"/>
      <c r="AJ968" s="216"/>
      <c r="AK968" s="216"/>
      <c r="AL968" s="216"/>
      <c r="AM968" s="252"/>
      <c r="AN968" s="252"/>
      <c r="AO968" s="252"/>
      <c r="AP968" s="252"/>
      <c r="AQ968" s="265"/>
      <c r="AR968" s="208"/>
    </row>
    <row r="969" spans="1:44" ht="13.5" customHeight="1" x14ac:dyDescent="0.2">
      <c r="A969" s="290"/>
      <c r="B969" s="275"/>
      <c r="C969" s="272"/>
      <c r="D969" s="275"/>
      <c r="E969" s="281"/>
      <c r="F969" s="275"/>
      <c r="G969" s="284"/>
      <c r="H969" s="197"/>
      <c r="I969" s="295"/>
      <c r="J969" s="197"/>
      <c r="K969" s="195"/>
      <c r="L969" s="195"/>
      <c r="M969" s="197"/>
      <c r="N969" s="184"/>
      <c r="O969" s="184"/>
      <c r="P969" s="235"/>
      <c r="Q969" s="195"/>
      <c r="R969" s="257"/>
      <c r="S969" s="30" t="s">
        <v>1077</v>
      </c>
      <c r="T969" s="76"/>
      <c r="U969" s="77"/>
      <c r="V969" s="77"/>
      <c r="W969" s="77"/>
      <c r="X969" s="77"/>
      <c r="Y969" s="77"/>
      <c r="Z969" s="31" t="str">
        <f>IF($T969&lt;&gt;"",IF(AND(V969="SI",W969="SI",X969="SI",Y969="SI"),"Suficiente",IF(OR(V969="NO",W969="NO",X969="NO",Y969="NO"),"Deficiente",IF(OR(V969="",W969="",X969="",Y969=""),"Falta Valorar el Control",""))),"")</f>
        <v/>
      </c>
      <c r="AA969" s="81">
        <f t="shared" si="79"/>
        <v>0</v>
      </c>
      <c r="AB969" s="81">
        <f t="shared" si="78"/>
        <v>0</v>
      </c>
      <c r="AC969" s="338"/>
      <c r="AD969" s="238"/>
      <c r="AE969" s="238"/>
      <c r="AF969" s="184"/>
      <c r="AG969" s="184"/>
      <c r="AH969" s="200"/>
      <c r="AI969" s="200"/>
      <c r="AJ969" s="216"/>
      <c r="AK969" s="216"/>
      <c r="AL969" s="216"/>
      <c r="AM969" s="252"/>
      <c r="AN969" s="252"/>
      <c r="AO969" s="252"/>
      <c r="AP969" s="252"/>
      <c r="AQ969" s="265"/>
      <c r="AR969" s="209"/>
    </row>
    <row r="970" spans="1:44" ht="13.5" customHeight="1" x14ac:dyDescent="0.2">
      <c r="A970" s="290"/>
      <c r="B970" s="275"/>
      <c r="C970" s="272"/>
      <c r="D970" s="275"/>
      <c r="E970" s="281"/>
      <c r="F970" s="275"/>
      <c r="G970" s="284"/>
      <c r="H970" s="197"/>
      <c r="I970" s="295"/>
      <c r="J970" s="197"/>
      <c r="K970" s="195"/>
      <c r="L970" s="195"/>
      <c r="M970" s="197"/>
      <c r="N970" s="184"/>
      <c r="O970" s="184"/>
      <c r="P970" s="235"/>
      <c r="Q970" s="195"/>
      <c r="R970" s="257"/>
      <c r="S970" s="30" t="s">
        <v>1078</v>
      </c>
      <c r="T970" s="76"/>
      <c r="U970" s="77"/>
      <c r="V970" s="77"/>
      <c r="W970" s="77"/>
      <c r="X970" s="77"/>
      <c r="Y970" s="77"/>
      <c r="Z970" s="31" t="str">
        <f>IF($T970&lt;&gt;"",IF(AND(V970="SI",W970="SI",X970="SI",Y970="SI"),"Suficiente",IF(OR(V970="NO",W970="NO",X970="NO",Y970="NO"),"Deficiente",IF(OR(V970="",W970="",X970="",Y970=""),"Falta Valorar el Control",""))),"")</f>
        <v/>
      </c>
      <c r="AA970" s="81">
        <f t="shared" si="79"/>
        <v>0</v>
      </c>
      <c r="AB970" s="81">
        <f t="shared" si="78"/>
        <v>0</v>
      </c>
      <c r="AC970" s="338"/>
      <c r="AD970" s="238"/>
      <c r="AE970" s="238"/>
      <c r="AF970" s="184"/>
      <c r="AG970" s="184"/>
      <c r="AH970" s="200"/>
      <c r="AI970" s="200"/>
      <c r="AJ970" s="216"/>
      <c r="AK970" s="216"/>
      <c r="AL970" s="216"/>
      <c r="AM970" s="252"/>
      <c r="AN970" s="252"/>
      <c r="AO970" s="252"/>
      <c r="AP970" s="252"/>
      <c r="AQ970" s="265"/>
      <c r="AR970" s="209"/>
    </row>
    <row r="971" spans="1:44" ht="13.5" customHeight="1" x14ac:dyDescent="0.2">
      <c r="A971" s="290"/>
      <c r="B971" s="275"/>
      <c r="C971" s="272"/>
      <c r="D971" s="275"/>
      <c r="E971" s="281"/>
      <c r="F971" s="275"/>
      <c r="G971" s="284"/>
      <c r="H971" s="197"/>
      <c r="I971" s="295"/>
      <c r="J971" s="197"/>
      <c r="K971" s="195"/>
      <c r="L971" s="195"/>
      <c r="M971" s="197"/>
      <c r="N971" s="184"/>
      <c r="O971" s="184"/>
      <c r="P971" s="235"/>
      <c r="Q971" s="195"/>
      <c r="R971" s="257"/>
      <c r="S971" s="30" t="s">
        <v>1079</v>
      </c>
      <c r="T971" s="76"/>
      <c r="U971" s="77"/>
      <c r="V971" s="77"/>
      <c r="W971" s="77"/>
      <c r="X971" s="77"/>
      <c r="Y971" s="77"/>
      <c r="Z971" s="31" t="str">
        <f>IF($T971&lt;&gt;"",IF(AND(V971="SI",W971="SI",X971="SI",Y971="SI"),"Suficiente",IF(OR(V971="NO",W971="NO",X971="NO",Y971="NO"),"Deficiente",IF(OR(V971="",W971="",X971="",Y971=""),"Falta Valorar el Control",""))),"")</f>
        <v/>
      </c>
      <c r="AA971" s="81">
        <f t="shared" si="79"/>
        <v>0</v>
      </c>
      <c r="AB971" s="81">
        <f t="shared" si="78"/>
        <v>0</v>
      </c>
      <c r="AC971" s="338"/>
      <c r="AD971" s="238"/>
      <c r="AE971" s="238"/>
      <c r="AF971" s="184"/>
      <c r="AG971" s="184"/>
      <c r="AH971" s="200"/>
      <c r="AI971" s="200"/>
      <c r="AJ971" s="216"/>
      <c r="AK971" s="216"/>
      <c r="AL971" s="216"/>
      <c r="AM971" s="252"/>
      <c r="AN971" s="252"/>
      <c r="AO971" s="252"/>
      <c r="AP971" s="252"/>
      <c r="AQ971" s="265"/>
      <c r="AR971" s="209"/>
    </row>
    <row r="972" spans="1:44" ht="13.5" customHeight="1" x14ac:dyDescent="0.2">
      <c r="A972" s="290"/>
      <c r="B972" s="275"/>
      <c r="C972" s="272"/>
      <c r="D972" s="275"/>
      <c r="E972" s="281"/>
      <c r="F972" s="275"/>
      <c r="G972" s="284"/>
      <c r="H972" s="197"/>
      <c r="I972" s="295"/>
      <c r="J972" s="197"/>
      <c r="K972" s="195"/>
      <c r="L972" s="195"/>
      <c r="M972" s="197"/>
      <c r="N972" s="184"/>
      <c r="O972" s="184"/>
      <c r="P972" s="235"/>
      <c r="Q972" s="195"/>
      <c r="R972" s="257"/>
      <c r="S972" s="30" t="s">
        <v>1080</v>
      </c>
      <c r="T972" s="76"/>
      <c r="U972" s="77"/>
      <c r="V972" s="77"/>
      <c r="W972" s="77"/>
      <c r="X972" s="77"/>
      <c r="Y972" s="77"/>
      <c r="Z972" s="31" t="str">
        <f>IF($T972&lt;&gt;"",IF(AND(V972="SI",W972="SI",X972="SI",Y972="SI"),"Suficiente",IF(OR(V972="NO",W972="NO",X972="NO",Y972="NO"),"Deficiente",IF(OR(V972="",W972="",X972="",Y972=""),"Falta Valorar el Control",""))),"")</f>
        <v/>
      </c>
      <c r="AA972" s="81">
        <f t="shared" si="79"/>
        <v>0</v>
      </c>
      <c r="AB972" s="81">
        <f t="shared" si="78"/>
        <v>0</v>
      </c>
      <c r="AC972" s="338"/>
      <c r="AD972" s="238"/>
      <c r="AE972" s="238"/>
      <c r="AF972" s="184"/>
      <c r="AG972" s="184"/>
      <c r="AH972" s="200"/>
      <c r="AI972" s="200"/>
      <c r="AJ972" s="216"/>
      <c r="AK972" s="216"/>
      <c r="AL972" s="216"/>
      <c r="AM972" s="252"/>
      <c r="AN972" s="252"/>
      <c r="AO972" s="252"/>
      <c r="AP972" s="252"/>
      <c r="AQ972" s="265"/>
      <c r="AR972" s="209"/>
    </row>
    <row r="973" spans="1:44" ht="13.5" customHeight="1" x14ac:dyDescent="0.2">
      <c r="A973" s="290"/>
      <c r="B973" s="275"/>
      <c r="C973" s="272"/>
      <c r="D973" s="275"/>
      <c r="E973" s="281"/>
      <c r="F973" s="275"/>
      <c r="G973" s="284"/>
      <c r="H973" s="197"/>
      <c r="I973" s="295">
        <v>38.5</v>
      </c>
      <c r="J973" s="197"/>
      <c r="K973" s="195"/>
      <c r="L973" s="195"/>
      <c r="M973" s="197"/>
      <c r="N973" s="184"/>
      <c r="O973" s="184"/>
      <c r="P973" s="235"/>
      <c r="Q973" s="195"/>
      <c r="R973" s="298">
        <f>IF(Q973="SI",1,IF(Q973="NO",3,0))</f>
        <v>0</v>
      </c>
      <c r="S973" s="30" t="s">
        <v>1081</v>
      </c>
      <c r="T973" s="76"/>
      <c r="U973" s="77"/>
      <c r="V973" s="77"/>
      <c r="W973" s="77"/>
      <c r="X973" s="77"/>
      <c r="Y973" s="77"/>
      <c r="Z973" s="31" t="str">
        <f t="shared" si="75"/>
        <v/>
      </c>
      <c r="AA973" s="81">
        <f t="shared" si="79"/>
        <v>0</v>
      </c>
      <c r="AB973" s="81">
        <f t="shared" si="78"/>
        <v>0</v>
      </c>
      <c r="AC973" s="338"/>
      <c r="AD973" s="238"/>
      <c r="AE973" s="238"/>
      <c r="AF973" s="184"/>
      <c r="AG973" s="184"/>
      <c r="AH973" s="200"/>
      <c r="AI973" s="200"/>
      <c r="AJ973" s="216"/>
      <c r="AK973" s="216"/>
      <c r="AL973" s="216"/>
      <c r="AM973" s="252"/>
      <c r="AN973" s="252"/>
      <c r="AO973" s="252"/>
      <c r="AP973" s="252"/>
      <c r="AQ973" s="265"/>
      <c r="AR973" s="208"/>
    </row>
    <row r="974" spans="1:44" ht="13.5" customHeight="1" x14ac:dyDescent="0.2">
      <c r="A974" s="290"/>
      <c r="B974" s="275"/>
      <c r="C974" s="272"/>
      <c r="D974" s="275"/>
      <c r="E974" s="281"/>
      <c r="F974" s="275"/>
      <c r="G974" s="284"/>
      <c r="H974" s="197"/>
      <c r="I974" s="295"/>
      <c r="J974" s="197"/>
      <c r="K974" s="195"/>
      <c r="L974" s="195"/>
      <c r="M974" s="197"/>
      <c r="N974" s="184"/>
      <c r="O974" s="184"/>
      <c r="P974" s="235"/>
      <c r="Q974" s="195"/>
      <c r="R974" s="257"/>
      <c r="S974" s="30" t="s">
        <v>1082</v>
      </c>
      <c r="T974" s="76"/>
      <c r="U974" s="77"/>
      <c r="V974" s="77"/>
      <c r="W974" s="77"/>
      <c r="X974" s="77"/>
      <c r="Y974" s="77"/>
      <c r="Z974" s="31" t="str">
        <f t="shared" si="75"/>
        <v/>
      </c>
      <c r="AA974" s="81">
        <f t="shared" si="79"/>
        <v>0</v>
      </c>
      <c r="AB974" s="81">
        <f t="shared" si="78"/>
        <v>0</v>
      </c>
      <c r="AC974" s="338"/>
      <c r="AD974" s="238"/>
      <c r="AE974" s="238"/>
      <c r="AF974" s="184"/>
      <c r="AG974" s="184"/>
      <c r="AH974" s="200"/>
      <c r="AI974" s="200"/>
      <c r="AJ974" s="216"/>
      <c r="AK974" s="216"/>
      <c r="AL974" s="216"/>
      <c r="AM974" s="252"/>
      <c r="AN974" s="252"/>
      <c r="AO974" s="252"/>
      <c r="AP974" s="252"/>
      <c r="AQ974" s="265"/>
      <c r="AR974" s="209"/>
    </row>
    <row r="975" spans="1:44" ht="13.5" customHeight="1" x14ac:dyDescent="0.2">
      <c r="A975" s="290"/>
      <c r="B975" s="275"/>
      <c r="C975" s="272"/>
      <c r="D975" s="275"/>
      <c r="E975" s="281"/>
      <c r="F975" s="275"/>
      <c r="G975" s="284"/>
      <c r="H975" s="197"/>
      <c r="I975" s="295"/>
      <c r="J975" s="197"/>
      <c r="K975" s="195"/>
      <c r="L975" s="195"/>
      <c r="M975" s="197"/>
      <c r="N975" s="184"/>
      <c r="O975" s="184"/>
      <c r="P975" s="235"/>
      <c r="Q975" s="195"/>
      <c r="R975" s="257"/>
      <c r="S975" s="30" t="s">
        <v>1083</v>
      </c>
      <c r="T975" s="76"/>
      <c r="U975" s="77"/>
      <c r="V975" s="77"/>
      <c r="W975" s="77"/>
      <c r="X975" s="77"/>
      <c r="Y975" s="77"/>
      <c r="Z975" s="31" t="str">
        <f t="shared" si="75"/>
        <v/>
      </c>
      <c r="AA975" s="81">
        <f t="shared" si="79"/>
        <v>0</v>
      </c>
      <c r="AB975" s="81">
        <f t="shared" si="78"/>
        <v>0</v>
      </c>
      <c r="AC975" s="338"/>
      <c r="AD975" s="238"/>
      <c r="AE975" s="238"/>
      <c r="AF975" s="184"/>
      <c r="AG975" s="184"/>
      <c r="AH975" s="200"/>
      <c r="AI975" s="200"/>
      <c r="AJ975" s="216"/>
      <c r="AK975" s="216"/>
      <c r="AL975" s="216"/>
      <c r="AM975" s="252"/>
      <c r="AN975" s="252"/>
      <c r="AO975" s="252"/>
      <c r="AP975" s="252"/>
      <c r="AQ975" s="265"/>
      <c r="AR975" s="209"/>
    </row>
    <row r="976" spans="1:44" ht="13.5" customHeight="1" x14ac:dyDescent="0.2">
      <c r="A976" s="290"/>
      <c r="B976" s="275"/>
      <c r="C976" s="272"/>
      <c r="D976" s="275"/>
      <c r="E976" s="281"/>
      <c r="F976" s="275"/>
      <c r="G976" s="284"/>
      <c r="H976" s="197"/>
      <c r="I976" s="295"/>
      <c r="J976" s="197"/>
      <c r="K976" s="195"/>
      <c r="L976" s="195"/>
      <c r="M976" s="197"/>
      <c r="N976" s="184"/>
      <c r="O976" s="184"/>
      <c r="P976" s="235"/>
      <c r="Q976" s="195"/>
      <c r="R976" s="257"/>
      <c r="S976" s="30" t="s">
        <v>1084</v>
      </c>
      <c r="T976" s="76"/>
      <c r="U976" s="77"/>
      <c r="V976" s="77"/>
      <c r="W976" s="77"/>
      <c r="X976" s="77"/>
      <c r="Y976" s="77"/>
      <c r="Z976" s="31" t="str">
        <f t="shared" si="75"/>
        <v/>
      </c>
      <c r="AA976" s="81">
        <f t="shared" si="79"/>
        <v>0</v>
      </c>
      <c r="AB976" s="81">
        <f t="shared" si="78"/>
        <v>0</v>
      </c>
      <c r="AC976" s="338"/>
      <c r="AD976" s="238"/>
      <c r="AE976" s="238"/>
      <c r="AF976" s="184"/>
      <c r="AG976" s="184"/>
      <c r="AH976" s="200"/>
      <c r="AI976" s="200"/>
      <c r="AJ976" s="216"/>
      <c r="AK976" s="216"/>
      <c r="AL976" s="216"/>
      <c r="AM976" s="252"/>
      <c r="AN976" s="252"/>
      <c r="AO976" s="252"/>
      <c r="AP976" s="252"/>
      <c r="AQ976" s="265"/>
      <c r="AR976" s="209"/>
    </row>
    <row r="977" spans="1:44" ht="13.5" customHeight="1" x14ac:dyDescent="0.2">
      <c r="A977" s="291"/>
      <c r="B977" s="276"/>
      <c r="C977" s="273"/>
      <c r="D977" s="276"/>
      <c r="E977" s="282"/>
      <c r="F977" s="276"/>
      <c r="G977" s="285"/>
      <c r="H977" s="198"/>
      <c r="I977" s="296"/>
      <c r="J977" s="198"/>
      <c r="K977" s="233"/>
      <c r="L977" s="233"/>
      <c r="M977" s="198"/>
      <c r="N977" s="185"/>
      <c r="O977" s="185"/>
      <c r="P977" s="236"/>
      <c r="Q977" s="233"/>
      <c r="R977" s="299"/>
      <c r="S977" s="32" t="s">
        <v>1085</v>
      </c>
      <c r="T977" s="78"/>
      <c r="U977" s="79"/>
      <c r="V977" s="79"/>
      <c r="W977" s="79"/>
      <c r="X977" s="79"/>
      <c r="Y977" s="79"/>
      <c r="Z977" s="33" t="str">
        <f t="shared" si="75"/>
        <v/>
      </c>
      <c r="AA977" s="82">
        <f t="shared" si="79"/>
        <v>0</v>
      </c>
      <c r="AB977" s="82">
        <f t="shared" si="78"/>
        <v>0</v>
      </c>
      <c r="AC977" s="339"/>
      <c r="AD977" s="239"/>
      <c r="AE977" s="239"/>
      <c r="AF977" s="185"/>
      <c r="AG977" s="185"/>
      <c r="AH977" s="201"/>
      <c r="AI977" s="201"/>
      <c r="AJ977" s="217"/>
      <c r="AK977" s="217"/>
      <c r="AL977" s="217"/>
      <c r="AM977" s="253"/>
      <c r="AN977" s="253"/>
      <c r="AO977" s="253"/>
      <c r="AP977" s="253"/>
      <c r="AQ977" s="266"/>
      <c r="AR977" s="210"/>
    </row>
    <row r="978" spans="1:44" ht="13.5" customHeight="1" x14ac:dyDescent="0.2">
      <c r="A978" s="277" t="str">
        <f>IF(E978&lt;&gt;"",'Información General'!$D$15&amp;"_"&amp;+$A$1+39,"")</f>
        <v/>
      </c>
      <c r="B978" s="286"/>
      <c r="C978" s="304"/>
      <c r="D978" s="286"/>
      <c r="E978" s="301"/>
      <c r="F978" s="286"/>
      <c r="G978" s="224"/>
      <c r="H978" s="242"/>
      <c r="I978" s="245">
        <v>39.1</v>
      </c>
      <c r="J978" s="227"/>
      <c r="K978" s="232"/>
      <c r="L978" s="232"/>
      <c r="M978" s="227"/>
      <c r="N978" s="189"/>
      <c r="O978" s="189"/>
      <c r="P978" s="192" t="str">
        <f>IF(AND(N978&lt;&gt;"",O978&lt;&gt;""),IF(AND(N978&gt;5,O978&gt;5),"I",IF(AND(N978&lt;=5,O978&gt;5),"II",IF(AND(N978&gt;5,O978&lt;=5),"IV",IF(AND(N978&lt;=5,O978&lt;=5),"III")))),"")</f>
        <v/>
      </c>
      <c r="Q978" s="232"/>
      <c r="R978" s="310">
        <f>IF(Q978="SI",1,IF(Q978="NO",3,0))</f>
        <v>0</v>
      </c>
      <c r="S978" s="28" t="s">
        <v>1086</v>
      </c>
      <c r="T978" s="73"/>
      <c r="U978" s="74"/>
      <c r="V978" s="74"/>
      <c r="W978" s="74"/>
      <c r="X978" s="74"/>
      <c r="Y978" s="74"/>
      <c r="Z978" s="29" t="str">
        <f t="shared" si="75"/>
        <v/>
      </c>
      <c r="AA978" s="80">
        <f t="shared" si="79"/>
        <v>0</v>
      </c>
      <c r="AB978" s="80">
        <f>IF(Z978="Deficiente",1,0)</f>
        <v>0</v>
      </c>
      <c r="AC978" s="307" t="str">
        <f>IF(SUM(R978:R1002)&gt;=1,IF((SUM(R978:R1002)/COUNTA(Q978:Q1002))=1,IF(SUM(AA978:AA1002)&gt;=1,IF(SUM(AA978:AA1002)/(SUM(AA978:AA1002)+SUM(AB978:AB1002))=100%,"SI","NO"),"NO"),"NO"),"")</f>
        <v/>
      </c>
      <c r="AD978" s="241" t="str">
        <f>IF($N978=1,"b","")</f>
        <v/>
      </c>
      <c r="AE978" s="241" t="str">
        <f>IF($O978=1,"b","")</f>
        <v/>
      </c>
      <c r="AF978" s="189"/>
      <c r="AG978" s="189"/>
      <c r="AH978" s="202">
        <f>IF(OR($AD978="b",$AE978="b"),2,0)</f>
        <v>0</v>
      </c>
      <c r="AI978" s="202">
        <f>IF(AND($N978=1,$AF978=1,$O978=1,$AG978=1),1,0)</f>
        <v>0</v>
      </c>
      <c r="AJ978" s="186">
        <f>IF(AF978&lt;&gt;"",IF(AI978=1,1,IF(OR($AF978&gt;$N978,AND($AC978="SI",$AF978=$N978),AND($AC978="NO",$AF978&lt;&gt;$N978)),0,1)),0)</f>
        <v>0</v>
      </c>
      <c r="AK978" s="186">
        <f>IF(AG978&lt;&gt;"",IF(AI978=1,1,IF(OR(AG978&gt;O978,AND(AC978="SI",AG978=O978),AND(AC978="NO",AG978&lt;&gt;O978)),0,1)),0)</f>
        <v>0</v>
      </c>
      <c r="AL978" s="186">
        <f>IF(AC978&lt;&gt;"",(+AI978+AJ978+AK978),0)</f>
        <v>0</v>
      </c>
      <c r="AM978" s="251" t="str">
        <f>IF($AL978&gt;=2,IF(AND($AF978="",$AG978=""),"",IF(AND($AF978&gt;5,$AG978&gt;5),"I","")),"")</f>
        <v/>
      </c>
      <c r="AN978" s="251" t="str">
        <f>IF($AL978&gt;=2,IF(AND($AF978="",$AG978=""),"",IF(AND($AF978&lt;6,$AG978&gt;5),"II","")),"")</f>
        <v/>
      </c>
      <c r="AO978" s="251" t="str">
        <f>IF($AL978&gt;=2,IF(AND($AF978="",$AG978=""),"",IF(AND($AF978&lt;6,$AG978&lt;6),"III","")),"")</f>
        <v/>
      </c>
      <c r="AP978" s="251" t="str">
        <f>IF($AL978&gt;=2,IF(AND($AF978="",$AG978=""),"",IF(AND($AF978&gt;5,$AG978&lt;6),"IV","")),"")</f>
        <v/>
      </c>
      <c r="AQ978" s="261"/>
      <c r="AR978" s="254"/>
    </row>
    <row r="979" spans="1:44" ht="13.5" customHeight="1" x14ac:dyDescent="0.2">
      <c r="A979" s="278"/>
      <c r="B979" s="287"/>
      <c r="C979" s="305"/>
      <c r="D979" s="287"/>
      <c r="E979" s="302"/>
      <c r="F979" s="287"/>
      <c r="G979" s="225"/>
      <c r="H979" s="197"/>
      <c r="I979" s="243"/>
      <c r="J979" s="182"/>
      <c r="K979" s="180"/>
      <c r="L979" s="180"/>
      <c r="M979" s="182"/>
      <c r="N979" s="190"/>
      <c r="O979" s="190"/>
      <c r="P979" s="193"/>
      <c r="Q979" s="180"/>
      <c r="R979" s="257"/>
      <c r="S979" s="30" t="s">
        <v>1087</v>
      </c>
      <c r="T979" s="76"/>
      <c r="U979" s="77"/>
      <c r="V979" s="77"/>
      <c r="W979" s="77"/>
      <c r="X979" s="77"/>
      <c r="Y979" s="77"/>
      <c r="Z979" s="31" t="str">
        <f t="shared" si="75"/>
        <v/>
      </c>
      <c r="AA979" s="81">
        <f t="shared" ref="AA979:AA1002" si="80">IF(Z979="Suficiente",1,0)</f>
        <v>0</v>
      </c>
      <c r="AB979" s="81">
        <f t="shared" ref="AB979:AB1002" si="81">IF(Z979="Deficiente",1,0)</f>
        <v>0</v>
      </c>
      <c r="AC979" s="308"/>
      <c r="AD979" s="238"/>
      <c r="AE979" s="238"/>
      <c r="AF979" s="190"/>
      <c r="AG979" s="190"/>
      <c r="AH979" s="200"/>
      <c r="AI979" s="200"/>
      <c r="AJ979" s="187"/>
      <c r="AK979" s="187"/>
      <c r="AL979" s="187"/>
      <c r="AM979" s="252"/>
      <c r="AN979" s="252"/>
      <c r="AO979" s="252"/>
      <c r="AP979" s="252"/>
      <c r="AQ979" s="262"/>
      <c r="AR979" s="209"/>
    </row>
    <row r="980" spans="1:44" ht="13.5" customHeight="1" x14ac:dyDescent="0.2">
      <c r="A980" s="278"/>
      <c r="B980" s="287"/>
      <c r="C980" s="305"/>
      <c r="D980" s="287"/>
      <c r="E980" s="302"/>
      <c r="F980" s="287"/>
      <c r="G980" s="225"/>
      <c r="H980" s="197"/>
      <c r="I980" s="243"/>
      <c r="J980" s="182"/>
      <c r="K980" s="180"/>
      <c r="L980" s="180"/>
      <c r="M980" s="182"/>
      <c r="N980" s="190"/>
      <c r="O980" s="190"/>
      <c r="P980" s="193"/>
      <c r="Q980" s="180"/>
      <c r="R980" s="257"/>
      <c r="S980" s="30" t="s">
        <v>1088</v>
      </c>
      <c r="T980" s="76"/>
      <c r="U980" s="77"/>
      <c r="V980" s="77"/>
      <c r="W980" s="77"/>
      <c r="X980" s="77"/>
      <c r="Y980" s="77"/>
      <c r="Z980" s="31" t="str">
        <f t="shared" si="75"/>
        <v/>
      </c>
      <c r="AA980" s="81">
        <f t="shared" si="80"/>
        <v>0</v>
      </c>
      <c r="AB980" s="81">
        <f t="shared" si="81"/>
        <v>0</v>
      </c>
      <c r="AC980" s="308"/>
      <c r="AD980" s="238"/>
      <c r="AE980" s="238"/>
      <c r="AF980" s="190"/>
      <c r="AG980" s="190"/>
      <c r="AH980" s="200"/>
      <c r="AI980" s="200"/>
      <c r="AJ980" s="187"/>
      <c r="AK980" s="187"/>
      <c r="AL980" s="187"/>
      <c r="AM980" s="252"/>
      <c r="AN980" s="252"/>
      <c r="AO980" s="252"/>
      <c r="AP980" s="252"/>
      <c r="AQ980" s="262"/>
      <c r="AR980" s="209"/>
    </row>
    <row r="981" spans="1:44" ht="13.5" customHeight="1" x14ac:dyDescent="0.2">
      <c r="A981" s="278"/>
      <c r="B981" s="287"/>
      <c r="C981" s="305"/>
      <c r="D981" s="287"/>
      <c r="E981" s="302"/>
      <c r="F981" s="287"/>
      <c r="G981" s="225"/>
      <c r="H981" s="197"/>
      <c r="I981" s="243"/>
      <c r="J981" s="182"/>
      <c r="K981" s="180"/>
      <c r="L981" s="180"/>
      <c r="M981" s="182"/>
      <c r="N981" s="190"/>
      <c r="O981" s="190"/>
      <c r="P981" s="193"/>
      <c r="Q981" s="180"/>
      <c r="R981" s="257"/>
      <c r="S981" s="30" t="s">
        <v>1089</v>
      </c>
      <c r="T981" s="76"/>
      <c r="U981" s="77"/>
      <c r="V981" s="77"/>
      <c r="W981" s="77"/>
      <c r="X981" s="77"/>
      <c r="Y981" s="77"/>
      <c r="Z981" s="31" t="str">
        <f t="shared" si="75"/>
        <v/>
      </c>
      <c r="AA981" s="81">
        <f t="shared" si="80"/>
        <v>0</v>
      </c>
      <c r="AB981" s="81">
        <f t="shared" si="81"/>
        <v>0</v>
      </c>
      <c r="AC981" s="308"/>
      <c r="AD981" s="238"/>
      <c r="AE981" s="238"/>
      <c r="AF981" s="190"/>
      <c r="AG981" s="190"/>
      <c r="AH981" s="200"/>
      <c r="AI981" s="200"/>
      <c r="AJ981" s="187"/>
      <c r="AK981" s="187"/>
      <c r="AL981" s="187"/>
      <c r="AM981" s="252"/>
      <c r="AN981" s="252"/>
      <c r="AO981" s="252"/>
      <c r="AP981" s="252"/>
      <c r="AQ981" s="262"/>
      <c r="AR981" s="209"/>
    </row>
    <row r="982" spans="1:44" ht="13.5" customHeight="1" x14ac:dyDescent="0.2">
      <c r="A982" s="278"/>
      <c r="B982" s="287"/>
      <c r="C982" s="305"/>
      <c r="D982" s="287"/>
      <c r="E982" s="302"/>
      <c r="F982" s="287"/>
      <c r="G982" s="225"/>
      <c r="H982" s="197"/>
      <c r="I982" s="243"/>
      <c r="J982" s="182"/>
      <c r="K982" s="180"/>
      <c r="L982" s="180"/>
      <c r="M982" s="182"/>
      <c r="N982" s="190"/>
      <c r="O982" s="190"/>
      <c r="P982" s="193"/>
      <c r="Q982" s="180"/>
      <c r="R982" s="257"/>
      <c r="S982" s="30" t="s">
        <v>1090</v>
      </c>
      <c r="T982" s="76"/>
      <c r="U982" s="77"/>
      <c r="V982" s="77"/>
      <c r="W982" s="77"/>
      <c r="X982" s="77"/>
      <c r="Y982" s="77"/>
      <c r="Z982" s="31" t="str">
        <f t="shared" si="75"/>
        <v/>
      </c>
      <c r="AA982" s="81">
        <f t="shared" si="80"/>
        <v>0</v>
      </c>
      <c r="AB982" s="81">
        <f t="shared" si="81"/>
        <v>0</v>
      </c>
      <c r="AC982" s="308"/>
      <c r="AD982" s="238"/>
      <c r="AE982" s="238"/>
      <c r="AF982" s="190"/>
      <c r="AG982" s="190"/>
      <c r="AH982" s="200"/>
      <c r="AI982" s="200"/>
      <c r="AJ982" s="187"/>
      <c r="AK982" s="187"/>
      <c r="AL982" s="187"/>
      <c r="AM982" s="252"/>
      <c r="AN982" s="252"/>
      <c r="AO982" s="252"/>
      <c r="AP982" s="252"/>
      <c r="AQ982" s="262"/>
      <c r="AR982" s="209"/>
    </row>
    <row r="983" spans="1:44" ht="13.5" customHeight="1" x14ac:dyDescent="0.2">
      <c r="A983" s="278"/>
      <c r="B983" s="287"/>
      <c r="C983" s="305"/>
      <c r="D983" s="287"/>
      <c r="E983" s="302"/>
      <c r="F983" s="287"/>
      <c r="G983" s="225"/>
      <c r="H983" s="197"/>
      <c r="I983" s="243">
        <v>39.200000000000003</v>
      </c>
      <c r="J983" s="182"/>
      <c r="K983" s="180"/>
      <c r="L983" s="180"/>
      <c r="M983" s="182"/>
      <c r="N983" s="190"/>
      <c r="O983" s="190"/>
      <c r="P983" s="193"/>
      <c r="Q983" s="180"/>
      <c r="R983" s="256">
        <f>IF(Q983="SI",1,IF(Q983="NO",3,0))</f>
        <v>0</v>
      </c>
      <c r="S983" s="30" t="s">
        <v>1091</v>
      </c>
      <c r="T983" s="76"/>
      <c r="U983" s="77"/>
      <c r="V983" s="77"/>
      <c r="W983" s="77"/>
      <c r="X983" s="77"/>
      <c r="Y983" s="77"/>
      <c r="Z983" s="31" t="str">
        <f t="shared" si="75"/>
        <v/>
      </c>
      <c r="AA983" s="81">
        <f t="shared" si="80"/>
        <v>0</v>
      </c>
      <c r="AB983" s="81">
        <f t="shared" si="81"/>
        <v>0</v>
      </c>
      <c r="AC983" s="308"/>
      <c r="AD983" s="238"/>
      <c r="AE983" s="238"/>
      <c r="AF983" s="190"/>
      <c r="AG983" s="190"/>
      <c r="AH983" s="200"/>
      <c r="AI983" s="200"/>
      <c r="AJ983" s="187"/>
      <c r="AK983" s="187"/>
      <c r="AL983" s="187"/>
      <c r="AM983" s="252"/>
      <c r="AN983" s="252"/>
      <c r="AO983" s="252"/>
      <c r="AP983" s="252"/>
      <c r="AQ983" s="262"/>
      <c r="AR983" s="255"/>
    </row>
    <row r="984" spans="1:44" ht="13.5" customHeight="1" x14ac:dyDescent="0.2">
      <c r="A984" s="278"/>
      <c r="B984" s="287"/>
      <c r="C984" s="305"/>
      <c r="D984" s="287"/>
      <c r="E984" s="302"/>
      <c r="F984" s="287"/>
      <c r="G984" s="225"/>
      <c r="H984" s="197"/>
      <c r="I984" s="243"/>
      <c r="J984" s="182"/>
      <c r="K984" s="180"/>
      <c r="L984" s="180"/>
      <c r="M984" s="182"/>
      <c r="N984" s="190"/>
      <c r="O984" s="190"/>
      <c r="P984" s="193"/>
      <c r="Q984" s="180"/>
      <c r="R984" s="257"/>
      <c r="S984" s="30" t="s">
        <v>1092</v>
      </c>
      <c r="T984" s="76"/>
      <c r="U984" s="77"/>
      <c r="V984" s="77"/>
      <c r="W984" s="77"/>
      <c r="X984" s="77"/>
      <c r="Y984" s="77"/>
      <c r="Z984" s="31" t="str">
        <f t="shared" si="75"/>
        <v/>
      </c>
      <c r="AA984" s="81">
        <f t="shared" si="80"/>
        <v>0</v>
      </c>
      <c r="AB984" s="81">
        <f t="shared" si="81"/>
        <v>0</v>
      </c>
      <c r="AC984" s="308"/>
      <c r="AD984" s="238"/>
      <c r="AE984" s="238"/>
      <c r="AF984" s="190"/>
      <c r="AG984" s="190"/>
      <c r="AH984" s="200"/>
      <c r="AI984" s="200"/>
      <c r="AJ984" s="187"/>
      <c r="AK984" s="187"/>
      <c r="AL984" s="187"/>
      <c r="AM984" s="252"/>
      <c r="AN984" s="252"/>
      <c r="AO984" s="252"/>
      <c r="AP984" s="252"/>
      <c r="AQ984" s="262"/>
      <c r="AR984" s="209"/>
    </row>
    <row r="985" spans="1:44" ht="13.5" customHeight="1" x14ac:dyDescent="0.2">
      <c r="A985" s="278"/>
      <c r="B985" s="287"/>
      <c r="C985" s="305"/>
      <c r="D985" s="287"/>
      <c r="E985" s="302"/>
      <c r="F985" s="287"/>
      <c r="G985" s="225"/>
      <c r="H985" s="197"/>
      <c r="I985" s="243"/>
      <c r="J985" s="182"/>
      <c r="K985" s="180"/>
      <c r="L985" s="180"/>
      <c r="M985" s="182"/>
      <c r="N985" s="190"/>
      <c r="O985" s="190"/>
      <c r="P985" s="193"/>
      <c r="Q985" s="180"/>
      <c r="R985" s="257"/>
      <c r="S985" s="30" t="s">
        <v>1093</v>
      </c>
      <c r="T985" s="76"/>
      <c r="U985" s="77"/>
      <c r="V985" s="77"/>
      <c r="W985" s="77"/>
      <c r="X985" s="77"/>
      <c r="Y985" s="77"/>
      <c r="Z985" s="31" t="str">
        <f t="shared" si="75"/>
        <v/>
      </c>
      <c r="AA985" s="81">
        <f t="shared" si="80"/>
        <v>0</v>
      </c>
      <c r="AB985" s="81">
        <f t="shared" si="81"/>
        <v>0</v>
      </c>
      <c r="AC985" s="308"/>
      <c r="AD985" s="238"/>
      <c r="AE985" s="238"/>
      <c r="AF985" s="190"/>
      <c r="AG985" s="190"/>
      <c r="AH985" s="200"/>
      <c r="AI985" s="200"/>
      <c r="AJ985" s="187"/>
      <c r="AK985" s="187"/>
      <c r="AL985" s="187"/>
      <c r="AM985" s="252"/>
      <c r="AN985" s="252"/>
      <c r="AO985" s="252"/>
      <c r="AP985" s="252"/>
      <c r="AQ985" s="262"/>
      <c r="AR985" s="209"/>
    </row>
    <row r="986" spans="1:44" ht="13.5" customHeight="1" x14ac:dyDescent="0.2">
      <c r="A986" s="278"/>
      <c r="B986" s="287"/>
      <c r="C986" s="305"/>
      <c r="D986" s="287"/>
      <c r="E986" s="302"/>
      <c r="F986" s="287"/>
      <c r="G986" s="225"/>
      <c r="H986" s="197"/>
      <c r="I986" s="243"/>
      <c r="J986" s="182"/>
      <c r="K986" s="180"/>
      <c r="L986" s="180"/>
      <c r="M986" s="182"/>
      <c r="N986" s="190"/>
      <c r="O986" s="190"/>
      <c r="P986" s="193"/>
      <c r="Q986" s="180"/>
      <c r="R986" s="257"/>
      <c r="S986" s="30" t="s">
        <v>1094</v>
      </c>
      <c r="T986" s="76"/>
      <c r="U986" s="77"/>
      <c r="V986" s="77"/>
      <c r="W986" s="77"/>
      <c r="X986" s="77"/>
      <c r="Y986" s="77"/>
      <c r="Z986" s="31" t="str">
        <f t="shared" si="75"/>
        <v/>
      </c>
      <c r="AA986" s="81">
        <f t="shared" si="80"/>
        <v>0</v>
      </c>
      <c r="AB986" s="81">
        <f t="shared" si="81"/>
        <v>0</v>
      </c>
      <c r="AC986" s="308"/>
      <c r="AD986" s="238"/>
      <c r="AE986" s="238"/>
      <c r="AF986" s="190"/>
      <c r="AG986" s="190"/>
      <c r="AH986" s="200"/>
      <c r="AI986" s="200"/>
      <c r="AJ986" s="187"/>
      <c r="AK986" s="187"/>
      <c r="AL986" s="187"/>
      <c r="AM986" s="252"/>
      <c r="AN986" s="252"/>
      <c r="AO986" s="252"/>
      <c r="AP986" s="252"/>
      <c r="AQ986" s="262"/>
      <c r="AR986" s="209"/>
    </row>
    <row r="987" spans="1:44" ht="13.5" customHeight="1" x14ac:dyDescent="0.2">
      <c r="A987" s="278"/>
      <c r="B987" s="287"/>
      <c r="C987" s="305"/>
      <c r="D987" s="287"/>
      <c r="E987" s="302"/>
      <c r="F987" s="287"/>
      <c r="G987" s="225"/>
      <c r="H987" s="197"/>
      <c r="I987" s="243"/>
      <c r="J987" s="182"/>
      <c r="K987" s="180"/>
      <c r="L987" s="180"/>
      <c r="M987" s="182"/>
      <c r="N987" s="190"/>
      <c r="O987" s="190"/>
      <c r="P987" s="193"/>
      <c r="Q987" s="180"/>
      <c r="R987" s="257"/>
      <c r="S987" s="30" t="s">
        <v>1095</v>
      </c>
      <c r="T987" s="76"/>
      <c r="U987" s="77"/>
      <c r="V987" s="77"/>
      <c r="W987" s="77"/>
      <c r="X987" s="77"/>
      <c r="Y987" s="77"/>
      <c r="Z987" s="31" t="str">
        <f t="shared" si="75"/>
        <v/>
      </c>
      <c r="AA987" s="81">
        <f t="shared" si="80"/>
        <v>0</v>
      </c>
      <c r="AB987" s="81">
        <f t="shared" si="81"/>
        <v>0</v>
      </c>
      <c r="AC987" s="308"/>
      <c r="AD987" s="238"/>
      <c r="AE987" s="238"/>
      <c r="AF987" s="190"/>
      <c r="AG987" s="190"/>
      <c r="AH987" s="200"/>
      <c r="AI987" s="200"/>
      <c r="AJ987" s="187"/>
      <c r="AK987" s="187"/>
      <c r="AL987" s="187"/>
      <c r="AM987" s="252"/>
      <c r="AN987" s="252"/>
      <c r="AO987" s="252"/>
      <c r="AP987" s="252"/>
      <c r="AQ987" s="262"/>
      <c r="AR987" s="209"/>
    </row>
    <row r="988" spans="1:44" ht="13.5" customHeight="1" x14ac:dyDescent="0.2">
      <c r="A988" s="278"/>
      <c r="B988" s="287"/>
      <c r="C988" s="305"/>
      <c r="D988" s="287"/>
      <c r="E988" s="302"/>
      <c r="F988" s="287"/>
      <c r="G988" s="225"/>
      <c r="H988" s="197"/>
      <c r="I988" s="243">
        <v>39.299999999999997</v>
      </c>
      <c r="J988" s="182"/>
      <c r="K988" s="180"/>
      <c r="L988" s="180"/>
      <c r="M988" s="182"/>
      <c r="N988" s="190"/>
      <c r="O988" s="190"/>
      <c r="P988" s="193"/>
      <c r="Q988" s="180"/>
      <c r="R988" s="256">
        <f>IF(Q988="SI",1,IF(Q988="NO",3,0))</f>
        <v>0</v>
      </c>
      <c r="S988" s="30" t="s">
        <v>1096</v>
      </c>
      <c r="T988" s="76"/>
      <c r="U988" s="77"/>
      <c r="V988" s="77"/>
      <c r="W988" s="77"/>
      <c r="X988" s="77"/>
      <c r="Y988" s="77"/>
      <c r="Z988" s="31" t="str">
        <f t="shared" si="75"/>
        <v/>
      </c>
      <c r="AA988" s="81">
        <f t="shared" si="80"/>
        <v>0</v>
      </c>
      <c r="AB988" s="81">
        <f t="shared" si="81"/>
        <v>0</v>
      </c>
      <c r="AC988" s="308"/>
      <c r="AD988" s="238"/>
      <c r="AE988" s="238"/>
      <c r="AF988" s="190"/>
      <c r="AG988" s="190"/>
      <c r="AH988" s="200"/>
      <c r="AI988" s="200"/>
      <c r="AJ988" s="187"/>
      <c r="AK988" s="187"/>
      <c r="AL988" s="187"/>
      <c r="AM988" s="252"/>
      <c r="AN988" s="252"/>
      <c r="AO988" s="252"/>
      <c r="AP988" s="252"/>
      <c r="AQ988" s="262"/>
      <c r="AR988" s="255"/>
    </row>
    <row r="989" spans="1:44" ht="13.5" customHeight="1" x14ac:dyDescent="0.2">
      <c r="A989" s="278"/>
      <c r="B989" s="287"/>
      <c r="C989" s="305"/>
      <c r="D989" s="287"/>
      <c r="E989" s="302"/>
      <c r="F989" s="287"/>
      <c r="G989" s="225"/>
      <c r="H989" s="197"/>
      <c r="I989" s="243"/>
      <c r="J989" s="182"/>
      <c r="K989" s="180"/>
      <c r="L989" s="180"/>
      <c r="M989" s="182"/>
      <c r="N989" s="190"/>
      <c r="O989" s="190"/>
      <c r="P989" s="193"/>
      <c r="Q989" s="180"/>
      <c r="R989" s="257"/>
      <c r="S989" s="30" t="s">
        <v>1097</v>
      </c>
      <c r="T989" s="76"/>
      <c r="U989" s="77"/>
      <c r="V989" s="77"/>
      <c r="W989" s="77"/>
      <c r="X989" s="77"/>
      <c r="Y989" s="77"/>
      <c r="Z989" s="31" t="str">
        <f t="shared" si="75"/>
        <v/>
      </c>
      <c r="AA989" s="81">
        <f t="shared" si="80"/>
        <v>0</v>
      </c>
      <c r="AB989" s="81">
        <f t="shared" si="81"/>
        <v>0</v>
      </c>
      <c r="AC989" s="308"/>
      <c r="AD989" s="238"/>
      <c r="AE989" s="238"/>
      <c r="AF989" s="190"/>
      <c r="AG989" s="190"/>
      <c r="AH989" s="200"/>
      <c r="AI989" s="200"/>
      <c r="AJ989" s="187"/>
      <c r="AK989" s="187"/>
      <c r="AL989" s="187"/>
      <c r="AM989" s="252"/>
      <c r="AN989" s="252"/>
      <c r="AO989" s="252"/>
      <c r="AP989" s="252"/>
      <c r="AQ989" s="262"/>
      <c r="AR989" s="209"/>
    </row>
    <row r="990" spans="1:44" ht="13.5" customHeight="1" x14ac:dyDescent="0.2">
      <c r="A990" s="278"/>
      <c r="B990" s="287"/>
      <c r="C990" s="305"/>
      <c r="D990" s="287"/>
      <c r="E990" s="302"/>
      <c r="F990" s="287"/>
      <c r="G990" s="225"/>
      <c r="H990" s="197"/>
      <c r="I990" s="243"/>
      <c r="J990" s="182"/>
      <c r="K990" s="180"/>
      <c r="L990" s="180"/>
      <c r="M990" s="182"/>
      <c r="N990" s="190"/>
      <c r="O990" s="190"/>
      <c r="P990" s="193"/>
      <c r="Q990" s="180"/>
      <c r="R990" s="257"/>
      <c r="S990" s="30" t="s">
        <v>1098</v>
      </c>
      <c r="T990" s="76"/>
      <c r="U990" s="77"/>
      <c r="V990" s="77"/>
      <c r="W990" s="77"/>
      <c r="X990" s="77"/>
      <c r="Y990" s="77"/>
      <c r="Z990" s="31" t="str">
        <f t="shared" ref="Z990:Z1053" si="82">IF($T990&lt;&gt;"",IF(AND(V990="SI",W990="SI",X990="SI",Y990="SI"),"Suficiente",IF(OR(V990="NO",W990="NO",X990="NO",Y990="NO"),"Deficiente",IF(OR(V990="",W990="",X990="",Y990=""),"Falta Valorar el Control",""))),"")</f>
        <v/>
      </c>
      <c r="AA990" s="81">
        <f t="shared" si="80"/>
        <v>0</v>
      </c>
      <c r="AB990" s="81">
        <f t="shared" si="81"/>
        <v>0</v>
      </c>
      <c r="AC990" s="308"/>
      <c r="AD990" s="238"/>
      <c r="AE990" s="238"/>
      <c r="AF990" s="190"/>
      <c r="AG990" s="190"/>
      <c r="AH990" s="200"/>
      <c r="AI990" s="200"/>
      <c r="AJ990" s="187"/>
      <c r="AK990" s="187"/>
      <c r="AL990" s="187"/>
      <c r="AM990" s="252"/>
      <c r="AN990" s="252"/>
      <c r="AO990" s="252"/>
      <c r="AP990" s="252"/>
      <c r="AQ990" s="262"/>
      <c r="AR990" s="209"/>
    </row>
    <row r="991" spans="1:44" ht="13.5" customHeight="1" x14ac:dyDescent="0.2">
      <c r="A991" s="278"/>
      <c r="B991" s="287"/>
      <c r="C991" s="305"/>
      <c r="D991" s="287"/>
      <c r="E991" s="302"/>
      <c r="F991" s="287"/>
      <c r="G991" s="225"/>
      <c r="H991" s="197"/>
      <c r="I991" s="243"/>
      <c r="J991" s="182"/>
      <c r="K991" s="180"/>
      <c r="L991" s="180"/>
      <c r="M991" s="182"/>
      <c r="N991" s="190"/>
      <c r="O991" s="190"/>
      <c r="P991" s="193"/>
      <c r="Q991" s="180"/>
      <c r="R991" s="257"/>
      <c r="S991" s="30" t="s">
        <v>1099</v>
      </c>
      <c r="T991" s="76"/>
      <c r="U991" s="77"/>
      <c r="V991" s="77"/>
      <c r="W991" s="77"/>
      <c r="X991" s="77"/>
      <c r="Y991" s="77"/>
      <c r="Z991" s="31" t="str">
        <f t="shared" si="82"/>
        <v/>
      </c>
      <c r="AA991" s="81">
        <f t="shared" si="80"/>
        <v>0</v>
      </c>
      <c r="AB991" s="81">
        <f t="shared" si="81"/>
        <v>0</v>
      </c>
      <c r="AC991" s="308"/>
      <c r="AD991" s="238"/>
      <c r="AE991" s="238"/>
      <c r="AF991" s="190"/>
      <c r="AG991" s="190"/>
      <c r="AH991" s="200"/>
      <c r="AI991" s="200"/>
      <c r="AJ991" s="187"/>
      <c r="AK991" s="187"/>
      <c r="AL991" s="187"/>
      <c r="AM991" s="252"/>
      <c r="AN991" s="252"/>
      <c r="AO991" s="252"/>
      <c r="AP991" s="252"/>
      <c r="AQ991" s="262"/>
      <c r="AR991" s="209"/>
    </row>
    <row r="992" spans="1:44" ht="13.5" customHeight="1" x14ac:dyDescent="0.2">
      <c r="A992" s="278"/>
      <c r="B992" s="287"/>
      <c r="C992" s="305"/>
      <c r="D992" s="287"/>
      <c r="E992" s="302"/>
      <c r="F992" s="287"/>
      <c r="G992" s="225"/>
      <c r="H992" s="197"/>
      <c r="I992" s="243"/>
      <c r="J992" s="182"/>
      <c r="K992" s="180"/>
      <c r="L992" s="180"/>
      <c r="M992" s="182"/>
      <c r="N992" s="190"/>
      <c r="O992" s="190"/>
      <c r="P992" s="193"/>
      <c r="Q992" s="180"/>
      <c r="R992" s="257"/>
      <c r="S992" s="30" t="s">
        <v>1100</v>
      </c>
      <c r="T992" s="76"/>
      <c r="U992" s="77"/>
      <c r="V992" s="77"/>
      <c r="W992" s="77"/>
      <c r="X992" s="77"/>
      <c r="Y992" s="77"/>
      <c r="Z992" s="31" t="str">
        <f t="shared" si="82"/>
        <v/>
      </c>
      <c r="AA992" s="81">
        <f t="shared" si="80"/>
        <v>0</v>
      </c>
      <c r="AB992" s="81">
        <f t="shared" si="81"/>
        <v>0</v>
      </c>
      <c r="AC992" s="308"/>
      <c r="AD992" s="238"/>
      <c r="AE992" s="238"/>
      <c r="AF992" s="190"/>
      <c r="AG992" s="190"/>
      <c r="AH992" s="200"/>
      <c r="AI992" s="200"/>
      <c r="AJ992" s="187"/>
      <c r="AK992" s="187"/>
      <c r="AL992" s="187"/>
      <c r="AM992" s="252"/>
      <c r="AN992" s="252"/>
      <c r="AO992" s="252"/>
      <c r="AP992" s="252"/>
      <c r="AQ992" s="262"/>
      <c r="AR992" s="209"/>
    </row>
    <row r="993" spans="1:44" ht="13.5" customHeight="1" x14ac:dyDescent="0.2">
      <c r="A993" s="278"/>
      <c r="B993" s="287"/>
      <c r="C993" s="305"/>
      <c r="D993" s="287"/>
      <c r="E993" s="302"/>
      <c r="F993" s="287"/>
      <c r="G993" s="225"/>
      <c r="H993" s="197"/>
      <c r="I993" s="243">
        <v>39.4</v>
      </c>
      <c r="J993" s="182"/>
      <c r="K993" s="180"/>
      <c r="L993" s="180"/>
      <c r="M993" s="182"/>
      <c r="N993" s="190"/>
      <c r="O993" s="190"/>
      <c r="P993" s="193"/>
      <c r="Q993" s="180"/>
      <c r="R993" s="256">
        <f>IF(Q993="SI",1,IF(Q993="NO",3,0))</f>
        <v>0</v>
      </c>
      <c r="S993" s="30" t="s">
        <v>1101</v>
      </c>
      <c r="T993" s="76"/>
      <c r="U993" s="77"/>
      <c r="V993" s="77"/>
      <c r="W993" s="77"/>
      <c r="X993" s="77"/>
      <c r="Y993" s="77"/>
      <c r="Z993" s="31" t="str">
        <f t="shared" si="82"/>
        <v/>
      </c>
      <c r="AA993" s="81">
        <f t="shared" si="80"/>
        <v>0</v>
      </c>
      <c r="AB993" s="81">
        <f t="shared" si="81"/>
        <v>0</v>
      </c>
      <c r="AC993" s="308"/>
      <c r="AD993" s="238"/>
      <c r="AE993" s="238"/>
      <c r="AF993" s="190"/>
      <c r="AG993" s="190"/>
      <c r="AH993" s="200"/>
      <c r="AI993" s="200"/>
      <c r="AJ993" s="187"/>
      <c r="AK993" s="187"/>
      <c r="AL993" s="187"/>
      <c r="AM993" s="252"/>
      <c r="AN993" s="252"/>
      <c r="AO993" s="252"/>
      <c r="AP993" s="252"/>
      <c r="AQ993" s="262"/>
      <c r="AR993" s="255"/>
    </row>
    <row r="994" spans="1:44" ht="13.5" customHeight="1" x14ac:dyDescent="0.2">
      <c r="A994" s="278"/>
      <c r="B994" s="287"/>
      <c r="C994" s="305"/>
      <c r="D994" s="287"/>
      <c r="E994" s="302"/>
      <c r="F994" s="287"/>
      <c r="G994" s="225"/>
      <c r="H994" s="197"/>
      <c r="I994" s="243"/>
      <c r="J994" s="182"/>
      <c r="K994" s="180"/>
      <c r="L994" s="180"/>
      <c r="M994" s="182"/>
      <c r="N994" s="190"/>
      <c r="O994" s="190"/>
      <c r="P994" s="193"/>
      <c r="Q994" s="180"/>
      <c r="R994" s="257"/>
      <c r="S994" s="30" t="s">
        <v>1102</v>
      </c>
      <c r="T994" s="76"/>
      <c r="U994" s="77"/>
      <c r="V994" s="77"/>
      <c r="W994" s="77"/>
      <c r="X994" s="77"/>
      <c r="Y994" s="77"/>
      <c r="Z994" s="31" t="str">
        <f t="shared" si="82"/>
        <v/>
      </c>
      <c r="AA994" s="81">
        <f t="shared" si="80"/>
        <v>0</v>
      </c>
      <c r="AB994" s="81">
        <f t="shared" si="81"/>
        <v>0</v>
      </c>
      <c r="AC994" s="308"/>
      <c r="AD994" s="238"/>
      <c r="AE994" s="238"/>
      <c r="AF994" s="190"/>
      <c r="AG994" s="190"/>
      <c r="AH994" s="200"/>
      <c r="AI994" s="200"/>
      <c r="AJ994" s="187"/>
      <c r="AK994" s="187"/>
      <c r="AL994" s="187"/>
      <c r="AM994" s="252"/>
      <c r="AN994" s="252"/>
      <c r="AO994" s="252"/>
      <c r="AP994" s="252"/>
      <c r="AQ994" s="262"/>
      <c r="AR994" s="209"/>
    </row>
    <row r="995" spans="1:44" ht="13.5" customHeight="1" x14ac:dyDescent="0.2">
      <c r="A995" s="278"/>
      <c r="B995" s="287"/>
      <c r="C995" s="305"/>
      <c r="D995" s="287"/>
      <c r="E995" s="302"/>
      <c r="F995" s="287"/>
      <c r="G995" s="225"/>
      <c r="H995" s="197"/>
      <c r="I995" s="243"/>
      <c r="J995" s="182"/>
      <c r="K995" s="180"/>
      <c r="L995" s="180"/>
      <c r="M995" s="182"/>
      <c r="N995" s="190"/>
      <c r="O995" s="190"/>
      <c r="P995" s="193"/>
      <c r="Q995" s="180"/>
      <c r="R995" s="257"/>
      <c r="S995" s="30" t="s">
        <v>1103</v>
      </c>
      <c r="T995" s="76"/>
      <c r="U995" s="77"/>
      <c r="V995" s="77"/>
      <c r="W995" s="77"/>
      <c r="X995" s="77"/>
      <c r="Y995" s="77"/>
      <c r="Z995" s="31" t="str">
        <f t="shared" si="82"/>
        <v/>
      </c>
      <c r="AA995" s="81">
        <f t="shared" si="80"/>
        <v>0</v>
      </c>
      <c r="AB995" s="81">
        <f t="shared" si="81"/>
        <v>0</v>
      </c>
      <c r="AC995" s="308"/>
      <c r="AD995" s="238"/>
      <c r="AE995" s="238"/>
      <c r="AF995" s="190"/>
      <c r="AG995" s="190"/>
      <c r="AH995" s="200"/>
      <c r="AI995" s="200"/>
      <c r="AJ995" s="187"/>
      <c r="AK995" s="187"/>
      <c r="AL995" s="187"/>
      <c r="AM995" s="252"/>
      <c r="AN995" s="252"/>
      <c r="AO995" s="252"/>
      <c r="AP995" s="252"/>
      <c r="AQ995" s="262"/>
      <c r="AR995" s="209"/>
    </row>
    <row r="996" spans="1:44" ht="13.5" customHeight="1" x14ac:dyDescent="0.2">
      <c r="A996" s="278"/>
      <c r="B996" s="287"/>
      <c r="C996" s="305"/>
      <c r="D996" s="287"/>
      <c r="E996" s="302"/>
      <c r="F996" s="287"/>
      <c r="G996" s="225"/>
      <c r="H996" s="197"/>
      <c r="I996" s="243"/>
      <c r="J996" s="182"/>
      <c r="K996" s="180"/>
      <c r="L996" s="180"/>
      <c r="M996" s="182"/>
      <c r="N996" s="190"/>
      <c r="O996" s="190"/>
      <c r="P996" s="193"/>
      <c r="Q996" s="180"/>
      <c r="R996" s="257"/>
      <c r="S996" s="30" t="s">
        <v>1104</v>
      </c>
      <c r="T996" s="76"/>
      <c r="U996" s="77"/>
      <c r="V996" s="77"/>
      <c r="W996" s="77"/>
      <c r="X996" s="77"/>
      <c r="Y996" s="77"/>
      <c r="Z996" s="31" t="str">
        <f t="shared" si="82"/>
        <v/>
      </c>
      <c r="AA996" s="81">
        <f t="shared" si="80"/>
        <v>0</v>
      </c>
      <c r="AB996" s="81">
        <f t="shared" si="81"/>
        <v>0</v>
      </c>
      <c r="AC996" s="308"/>
      <c r="AD996" s="238"/>
      <c r="AE996" s="238"/>
      <c r="AF996" s="190"/>
      <c r="AG996" s="190"/>
      <c r="AH996" s="200"/>
      <c r="AI996" s="200"/>
      <c r="AJ996" s="187"/>
      <c r="AK996" s="187"/>
      <c r="AL996" s="187"/>
      <c r="AM996" s="252"/>
      <c r="AN996" s="252"/>
      <c r="AO996" s="252"/>
      <c r="AP996" s="252"/>
      <c r="AQ996" s="262"/>
      <c r="AR996" s="209"/>
    </row>
    <row r="997" spans="1:44" ht="13.5" customHeight="1" x14ac:dyDescent="0.2">
      <c r="A997" s="278"/>
      <c r="B997" s="287"/>
      <c r="C997" s="305"/>
      <c r="D997" s="287"/>
      <c r="E997" s="302"/>
      <c r="F997" s="287"/>
      <c r="G997" s="225"/>
      <c r="H997" s="197"/>
      <c r="I997" s="243"/>
      <c r="J997" s="182"/>
      <c r="K997" s="180"/>
      <c r="L997" s="180"/>
      <c r="M997" s="182"/>
      <c r="N997" s="190"/>
      <c r="O997" s="190"/>
      <c r="P997" s="193"/>
      <c r="Q997" s="180"/>
      <c r="R997" s="257"/>
      <c r="S997" s="30" t="s">
        <v>1105</v>
      </c>
      <c r="T997" s="76"/>
      <c r="U997" s="77"/>
      <c r="V997" s="77"/>
      <c r="W997" s="77"/>
      <c r="X997" s="77"/>
      <c r="Y997" s="77"/>
      <c r="Z997" s="31" t="str">
        <f t="shared" si="82"/>
        <v/>
      </c>
      <c r="AA997" s="81">
        <f t="shared" si="80"/>
        <v>0</v>
      </c>
      <c r="AB997" s="81">
        <f t="shared" si="81"/>
        <v>0</v>
      </c>
      <c r="AC997" s="308"/>
      <c r="AD997" s="238"/>
      <c r="AE997" s="238"/>
      <c r="AF997" s="190"/>
      <c r="AG997" s="190"/>
      <c r="AH997" s="200"/>
      <c r="AI997" s="200"/>
      <c r="AJ997" s="187"/>
      <c r="AK997" s="187"/>
      <c r="AL997" s="187"/>
      <c r="AM997" s="252"/>
      <c r="AN997" s="252"/>
      <c r="AO997" s="252"/>
      <c r="AP997" s="252"/>
      <c r="AQ997" s="262"/>
      <c r="AR997" s="209"/>
    </row>
    <row r="998" spans="1:44" ht="13.5" customHeight="1" x14ac:dyDescent="0.2">
      <c r="A998" s="278"/>
      <c r="B998" s="287"/>
      <c r="C998" s="305"/>
      <c r="D998" s="287"/>
      <c r="E998" s="302"/>
      <c r="F998" s="287"/>
      <c r="G998" s="225"/>
      <c r="H998" s="197"/>
      <c r="I998" s="243">
        <v>39.5</v>
      </c>
      <c r="J998" s="182"/>
      <c r="K998" s="180"/>
      <c r="L998" s="180"/>
      <c r="M998" s="182"/>
      <c r="N998" s="190"/>
      <c r="O998" s="190"/>
      <c r="P998" s="193"/>
      <c r="Q998" s="180"/>
      <c r="R998" s="256">
        <f>IF(Q998="SI",1,IF(Q998="NO",3,0))</f>
        <v>0</v>
      </c>
      <c r="S998" s="30" t="s">
        <v>1106</v>
      </c>
      <c r="T998" s="76"/>
      <c r="U998" s="77"/>
      <c r="V998" s="77"/>
      <c r="W998" s="77"/>
      <c r="X998" s="77"/>
      <c r="Y998" s="77"/>
      <c r="Z998" s="31" t="str">
        <f t="shared" si="82"/>
        <v/>
      </c>
      <c r="AA998" s="81">
        <f t="shared" si="80"/>
        <v>0</v>
      </c>
      <c r="AB998" s="81">
        <f t="shared" si="81"/>
        <v>0</v>
      </c>
      <c r="AC998" s="308"/>
      <c r="AD998" s="238"/>
      <c r="AE998" s="238"/>
      <c r="AF998" s="190"/>
      <c r="AG998" s="190"/>
      <c r="AH998" s="200"/>
      <c r="AI998" s="200"/>
      <c r="AJ998" s="187"/>
      <c r="AK998" s="187"/>
      <c r="AL998" s="187"/>
      <c r="AM998" s="252"/>
      <c r="AN998" s="252"/>
      <c r="AO998" s="252"/>
      <c r="AP998" s="252"/>
      <c r="AQ998" s="262"/>
      <c r="AR998" s="255"/>
    </row>
    <row r="999" spans="1:44" ht="13.5" customHeight="1" x14ac:dyDescent="0.2">
      <c r="A999" s="278"/>
      <c r="B999" s="287"/>
      <c r="C999" s="305"/>
      <c r="D999" s="287"/>
      <c r="E999" s="302"/>
      <c r="F999" s="287"/>
      <c r="G999" s="225"/>
      <c r="H999" s="197"/>
      <c r="I999" s="243"/>
      <c r="J999" s="182"/>
      <c r="K999" s="180"/>
      <c r="L999" s="180"/>
      <c r="M999" s="182"/>
      <c r="N999" s="190"/>
      <c r="O999" s="190"/>
      <c r="P999" s="193"/>
      <c r="Q999" s="180"/>
      <c r="R999" s="257"/>
      <c r="S999" s="30" t="s">
        <v>1107</v>
      </c>
      <c r="T999" s="76"/>
      <c r="U999" s="77"/>
      <c r="V999" s="77"/>
      <c r="W999" s="77"/>
      <c r="X999" s="77"/>
      <c r="Y999" s="77"/>
      <c r="Z999" s="31" t="str">
        <f t="shared" si="82"/>
        <v/>
      </c>
      <c r="AA999" s="81">
        <f t="shared" si="80"/>
        <v>0</v>
      </c>
      <c r="AB999" s="81">
        <f t="shared" si="81"/>
        <v>0</v>
      </c>
      <c r="AC999" s="308"/>
      <c r="AD999" s="238"/>
      <c r="AE999" s="238"/>
      <c r="AF999" s="190"/>
      <c r="AG999" s="190"/>
      <c r="AH999" s="200"/>
      <c r="AI999" s="200"/>
      <c r="AJ999" s="187"/>
      <c r="AK999" s="187"/>
      <c r="AL999" s="187"/>
      <c r="AM999" s="252"/>
      <c r="AN999" s="252"/>
      <c r="AO999" s="252"/>
      <c r="AP999" s="252"/>
      <c r="AQ999" s="262"/>
      <c r="AR999" s="209"/>
    </row>
    <row r="1000" spans="1:44" ht="13.5" customHeight="1" x14ac:dyDescent="0.2">
      <c r="A1000" s="278"/>
      <c r="B1000" s="287"/>
      <c r="C1000" s="305"/>
      <c r="D1000" s="287"/>
      <c r="E1000" s="302"/>
      <c r="F1000" s="287"/>
      <c r="G1000" s="225"/>
      <c r="H1000" s="197"/>
      <c r="I1000" s="243"/>
      <c r="J1000" s="182"/>
      <c r="K1000" s="180"/>
      <c r="L1000" s="180"/>
      <c r="M1000" s="182"/>
      <c r="N1000" s="190"/>
      <c r="O1000" s="190"/>
      <c r="P1000" s="193"/>
      <c r="Q1000" s="180"/>
      <c r="R1000" s="257"/>
      <c r="S1000" s="30" t="s">
        <v>1108</v>
      </c>
      <c r="T1000" s="76"/>
      <c r="U1000" s="77"/>
      <c r="V1000" s="77"/>
      <c r="W1000" s="77"/>
      <c r="X1000" s="77"/>
      <c r="Y1000" s="77"/>
      <c r="Z1000" s="31" t="str">
        <f t="shared" si="82"/>
        <v/>
      </c>
      <c r="AA1000" s="81">
        <f t="shared" si="80"/>
        <v>0</v>
      </c>
      <c r="AB1000" s="81">
        <f t="shared" si="81"/>
        <v>0</v>
      </c>
      <c r="AC1000" s="308"/>
      <c r="AD1000" s="238"/>
      <c r="AE1000" s="238"/>
      <c r="AF1000" s="190"/>
      <c r="AG1000" s="190"/>
      <c r="AH1000" s="200"/>
      <c r="AI1000" s="200"/>
      <c r="AJ1000" s="187"/>
      <c r="AK1000" s="187"/>
      <c r="AL1000" s="187"/>
      <c r="AM1000" s="252"/>
      <c r="AN1000" s="252"/>
      <c r="AO1000" s="252"/>
      <c r="AP1000" s="252"/>
      <c r="AQ1000" s="262"/>
      <c r="AR1000" s="209"/>
    </row>
    <row r="1001" spans="1:44" ht="13.5" customHeight="1" x14ac:dyDescent="0.2">
      <c r="A1001" s="278"/>
      <c r="B1001" s="287"/>
      <c r="C1001" s="305"/>
      <c r="D1001" s="287"/>
      <c r="E1001" s="302"/>
      <c r="F1001" s="287"/>
      <c r="G1001" s="225"/>
      <c r="H1001" s="197"/>
      <c r="I1001" s="243"/>
      <c r="J1001" s="182"/>
      <c r="K1001" s="180"/>
      <c r="L1001" s="180"/>
      <c r="M1001" s="182"/>
      <c r="N1001" s="190"/>
      <c r="O1001" s="190"/>
      <c r="P1001" s="193"/>
      <c r="Q1001" s="180"/>
      <c r="R1001" s="257"/>
      <c r="S1001" s="30" t="s">
        <v>1109</v>
      </c>
      <c r="T1001" s="76"/>
      <c r="U1001" s="77"/>
      <c r="V1001" s="77"/>
      <c r="W1001" s="77"/>
      <c r="X1001" s="77"/>
      <c r="Y1001" s="77"/>
      <c r="Z1001" s="31" t="str">
        <f t="shared" si="82"/>
        <v/>
      </c>
      <c r="AA1001" s="81">
        <f t="shared" si="80"/>
        <v>0</v>
      </c>
      <c r="AB1001" s="81">
        <f t="shared" si="81"/>
        <v>0</v>
      </c>
      <c r="AC1001" s="308"/>
      <c r="AD1001" s="238"/>
      <c r="AE1001" s="238"/>
      <c r="AF1001" s="190"/>
      <c r="AG1001" s="190"/>
      <c r="AH1001" s="200"/>
      <c r="AI1001" s="200"/>
      <c r="AJ1001" s="187"/>
      <c r="AK1001" s="187"/>
      <c r="AL1001" s="187"/>
      <c r="AM1001" s="252"/>
      <c r="AN1001" s="252"/>
      <c r="AO1001" s="252"/>
      <c r="AP1001" s="252"/>
      <c r="AQ1001" s="262"/>
      <c r="AR1001" s="209"/>
    </row>
    <row r="1002" spans="1:44" ht="13.5" customHeight="1" x14ac:dyDescent="0.2">
      <c r="A1002" s="279"/>
      <c r="B1002" s="288"/>
      <c r="C1002" s="306"/>
      <c r="D1002" s="288"/>
      <c r="E1002" s="303"/>
      <c r="F1002" s="288"/>
      <c r="G1002" s="226"/>
      <c r="H1002" s="198"/>
      <c r="I1002" s="244"/>
      <c r="J1002" s="228"/>
      <c r="K1002" s="181"/>
      <c r="L1002" s="181"/>
      <c r="M1002" s="228"/>
      <c r="N1002" s="191"/>
      <c r="O1002" s="191"/>
      <c r="P1002" s="194"/>
      <c r="Q1002" s="181"/>
      <c r="R1002" s="299"/>
      <c r="S1002" s="32" t="s">
        <v>1110</v>
      </c>
      <c r="T1002" s="78"/>
      <c r="U1002" s="79"/>
      <c r="V1002" s="79"/>
      <c r="W1002" s="79"/>
      <c r="X1002" s="79"/>
      <c r="Y1002" s="79"/>
      <c r="Z1002" s="33" t="str">
        <f t="shared" si="82"/>
        <v/>
      </c>
      <c r="AA1002" s="82">
        <f t="shared" si="80"/>
        <v>0</v>
      </c>
      <c r="AB1002" s="82">
        <f t="shared" si="81"/>
        <v>0</v>
      </c>
      <c r="AC1002" s="309"/>
      <c r="AD1002" s="239"/>
      <c r="AE1002" s="239"/>
      <c r="AF1002" s="191"/>
      <c r="AG1002" s="191"/>
      <c r="AH1002" s="201"/>
      <c r="AI1002" s="201"/>
      <c r="AJ1002" s="188"/>
      <c r="AK1002" s="188"/>
      <c r="AL1002" s="188"/>
      <c r="AM1002" s="253"/>
      <c r="AN1002" s="253"/>
      <c r="AO1002" s="253"/>
      <c r="AP1002" s="253"/>
      <c r="AQ1002" s="263"/>
      <c r="AR1002" s="210"/>
    </row>
    <row r="1003" spans="1:44" ht="13.5" customHeight="1" x14ac:dyDescent="0.2">
      <c r="A1003" s="289" t="str">
        <f>IF(E1003&lt;&gt;"",'Información General'!$D$15&amp;"_"&amp;+$A$1+40,"")</f>
        <v/>
      </c>
      <c r="B1003" s="274"/>
      <c r="C1003" s="271"/>
      <c r="D1003" s="274"/>
      <c r="E1003" s="280"/>
      <c r="F1003" s="274"/>
      <c r="G1003" s="283"/>
      <c r="H1003" s="242"/>
      <c r="I1003" s="300">
        <v>40.1</v>
      </c>
      <c r="J1003" s="242"/>
      <c r="K1003" s="196"/>
      <c r="L1003" s="196"/>
      <c r="M1003" s="242"/>
      <c r="N1003" s="183"/>
      <c r="O1003" s="183"/>
      <c r="P1003" s="234" t="str">
        <f>IF(AND(N1003&lt;&gt;"",O1003&lt;&gt;""),IF(AND(N1003&gt;5,O1003&gt;5),"I",IF(AND(N1003&lt;=5,O1003&gt;5),"II",IF(AND(N1003&gt;5,O1003&lt;=5),"IV",IF(AND(N1003&lt;=5,O1003&lt;=5),"III")))),"")</f>
        <v/>
      </c>
      <c r="Q1003" s="196"/>
      <c r="R1003" s="297">
        <f>IF(Q1003="SI",1,IF(Q1003="NO",3,0))</f>
        <v>0</v>
      </c>
      <c r="S1003" s="28" t="s">
        <v>1111</v>
      </c>
      <c r="T1003" s="73"/>
      <c r="U1003" s="74"/>
      <c r="V1003" s="74"/>
      <c r="W1003" s="74"/>
      <c r="X1003" s="74"/>
      <c r="Y1003" s="74"/>
      <c r="Z1003" s="29" t="str">
        <f t="shared" si="82"/>
        <v/>
      </c>
      <c r="AA1003" s="80">
        <f>IF(Z1003="Suficiente",1,0)</f>
        <v>0</v>
      </c>
      <c r="AB1003" s="80">
        <f>IF(Z1003="Deficiente",1,0)</f>
        <v>0</v>
      </c>
      <c r="AC1003" s="337" t="str">
        <f>IF(SUM(R1003:R1027)&gt;=1,IF((SUM(R1003:R1027)/COUNTA(Q1003:Q1027))=1,IF(SUM(AA1003:AA1027)&gt;=1,IF(SUM(AA1003:AA1027)/(SUM(AA1003:AA1027)+SUM(AB1003:AB1027))=100%,"SI","NO"),"NO"),"NO"),"")</f>
        <v/>
      </c>
      <c r="AD1003" s="237" t="str">
        <f>IF($N1003=1,"b","")</f>
        <v/>
      </c>
      <c r="AE1003" s="237" t="str">
        <f>IF($O1003=1,"b","")</f>
        <v/>
      </c>
      <c r="AF1003" s="183"/>
      <c r="AG1003" s="183"/>
      <c r="AH1003" s="199">
        <f>IF(OR($AD1003="b",$AE1003="b"),2,0)</f>
        <v>0</v>
      </c>
      <c r="AI1003" s="199">
        <f>IF(AND($N1003=1,$AF1003=1,$O1003=1,$AG1003=1),1,0)</f>
        <v>0</v>
      </c>
      <c r="AJ1003" s="215">
        <f>IF(AF1003&lt;&gt;"",IF(AI1003=1,1,IF(OR($AF1003&gt;$N1003,AND($AC1003="SI",$AF1003=$N1003),AND($AC1003="NO",$AF1003&lt;&gt;$N1003)),0,1)),0)</f>
        <v>0</v>
      </c>
      <c r="AK1003" s="215">
        <f>IF(AG1003&lt;&gt;"",IF(AI1003=1,1,IF(OR(AG1003&gt;O1003,AND(AC1003="SI",AG1003=O1003),AND(AC1003="NO",AG1003&lt;&gt;O1003)),0,1)),0)</f>
        <v>0</v>
      </c>
      <c r="AL1003" s="215">
        <f>IF(AC1003&lt;&gt;"",(+AI1003+AJ1003+AK1003),0)</f>
        <v>0</v>
      </c>
      <c r="AM1003" s="333" t="str">
        <f>IF($AL1003&gt;=2,IF(AND($AF1003="",$AG1003=""),"",IF(AND($AF1003&gt;5,$AG1003&gt;5),"I","")),"")</f>
        <v/>
      </c>
      <c r="AN1003" s="333" t="str">
        <f>IF($AL1003&gt;=2,IF(AND($AF1003="",$AG1003=""),"",IF(AND($AF1003&lt;6,$AG1003&gt;5),"II","")),"")</f>
        <v/>
      </c>
      <c r="AO1003" s="333" t="str">
        <f>IF($AL1003&gt;=2,IF(AND($AF1003="",$AG1003=""),"",IF(AND($AF1003&lt;6,$AG1003&lt;6),"III","")),"")</f>
        <v/>
      </c>
      <c r="AP1003" s="333" t="str">
        <f>IF($AL1003&gt;=2,IF(AND($AF1003="",$AG1003=""),"",IF(AND($AF1003&gt;5,$AG1003&lt;6),"IV","")),"")</f>
        <v/>
      </c>
      <c r="AQ1003" s="264"/>
      <c r="AR1003" s="267"/>
    </row>
    <row r="1004" spans="1:44" ht="13.5" customHeight="1" x14ac:dyDescent="0.2">
      <c r="A1004" s="290"/>
      <c r="B1004" s="275"/>
      <c r="C1004" s="272"/>
      <c r="D1004" s="275"/>
      <c r="E1004" s="281"/>
      <c r="F1004" s="275"/>
      <c r="G1004" s="284"/>
      <c r="H1004" s="197"/>
      <c r="I1004" s="295"/>
      <c r="J1004" s="197"/>
      <c r="K1004" s="195"/>
      <c r="L1004" s="195"/>
      <c r="M1004" s="197"/>
      <c r="N1004" s="184"/>
      <c r="O1004" s="184"/>
      <c r="P1004" s="235"/>
      <c r="Q1004" s="195"/>
      <c r="R1004" s="257"/>
      <c r="S1004" s="30" t="s">
        <v>1112</v>
      </c>
      <c r="T1004" s="76"/>
      <c r="U1004" s="77"/>
      <c r="V1004" s="77"/>
      <c r="W1004" s="77"/>
      <c r="X1004" s="77"/>
      <c r="Y1004" s="77"/>
      <c r="Z1004" s="31" t="str">
        <f t="shared" si="82"/>
        <v/>
      </c>
      <c r="AA1004" s="81">
        <f t="shared" ref="AA1004:AA1052" si="83">IF(Z1004="Suficiente",1,0)</f>
        <v>0</v>
      </c>
      <c r="AB1004" s="81">
        <f t="shared" ref="AB1004:AB1067" si="84">IF(Z1004="Deficiente",1,0)</f>
        <v>0</v>
      </c>
      <c r="AC1004" s="338"/>
      <c r="AD1004" s="238"/>
      <c r="AE1004" s="238"/>
      <c r="AF1004" s="184"/>
      <c r="AG1004" s="184"/>
      <c r="AH1004" s="200"/>
      <c r="AI1004" s="200"/>
      <c r="AJ1004" s="216"/>
      <c r="AK1004" s="216"/>
      <c r="AL1004" s="216"/>
      <c r="AM1004" s="252"/>
      <c r="AN1004" s="252"/>
      <c r="AO1004" s="252"/>
      <c r="AP1004" s="252"/>
      <c r="AQ1004" s="265"/>
      <c r="AR1004" s="209"/>
    </row>
    <row r="1005" spans="1:44" ht="13.5" customHeight="1" x14ac:dyDescent="0.2">
      <c r="A1005" s="290"/>
      <c r="B1005" s="275"/>
      <c r="C1005" s="272"/>
      <c r="D1005" s="275"/>
      <c r="E1005" s="281"/>
      <c r="F1005" s="275"/>
      <c r="G1005" s="284"/>
      <c r="H1005" s="197"/>
      <c r="I1005" s="295"/>
      <c r="J1005" s="197"/>
      <c r="K1005" s="195"/>
      <c r="L1005" s="195"/>
      <c r="M1005" s="197"/>
      <c r="N1005" s="184"/>
      <c r="O1005" s="184"/>
      <c r="P1005" s="235"/>
      <c r="Q1005" s="195"/>
      <c r="R1005" s="257"/>
      <c r="S1005" s="30" t="s">
        <v>1113</v>
      </c>
      <c r="T1005" s="76"/>
      <c r="U1005" s="77"/>
      <c r="V1005" s="77"/>
      <c r="W1005" s="77"/>
      <c r="X1005" s="77"/>
      <c r="Y1005" s="77"/>
      <c r="Z1005" s="31" t="str">
        <f t="shared" si="82"/>
        <v/>
      </c>
      <c r="AA1005" s="81">
        <f t="shared" si="83"/>
        <v>0</v>
      </c>
      <c r="AB1005" s="81">
        <f t="shared" si="84"/>
        <v>0</v>
      </c>
      <c r="AC1005" s="338"/>
      <c r="AD1005" s="238"/>
      <c r="AE1005" s="238"/>
      <c r="AF1005" s="184"/>
      <c r="AG1005" s="184"/>
      <c r="AH1005" s="200"/>
      <c r="AI1005" s="200"/>
      <c r="AJ1005" s="216"/>
      <c r="AK1005" s="216"/>
      <c r="AL1005" s="216"/>
      <c r="AM1005" s="252"/>
      <c r="AN1005" s="252"/>
      <c r="AO1005" s="252"/>
      <c r="AP1005" s="252"/>
      <c r="AQ1005" s="265"/>
      <c r="AR1005" s="209"/>
    </row>
    <row r="1006" spans="1:44" ht="13.5" customHeight="1" x14ac:dyDescent="0.2">
      <c r="A1006" s="290"/>
      <c r="B1006" s="275"/>
      <c r="C1006" s="272"/>
      <c r="D1006" s="275"/>
      <c r="E1006" s="281"/>
      <c r="F1006" s="275"/>
      <c r="G1006" s="284"/>
      <c r="H1006" s="197"/>
      <c r="I1006" s="295"/>
      <c r="J1006" s="197"/>
      <c r="K1006" s="195"/>
      <c r="L1006" s="195"/>
      <c r="M1006" s="197"/>
      <c r="N1006" s="184"/>
      <c r="O1006" s="184"/>
      <c r="P1006" s="235"/>
      <c r="Q1006" s="195"/>
      <c r="R1006" s="257"/>
      <c r="S1006" s="30" t="s">
        <v>1114</v>
      </c>
      <c r="T1006" s="76"/>
      <c r="U1006" s="77"/>
      <c r="V1006" s="77"/>
      <c r="W1006" s="77"/>
      <c r="X1006" s="77"/>
      <c r="Y1006" s="77"/>
      <c r="Z1006" s="31" t="str">
        <f t="shared" si="82"/>
        <v/>
      </c>
      <c r="AA1006" s="81">
        <f t="shared" si="83"/>
        <v>0</v>
      </c>
      <c r="AB1006" s="81">
        <f t="shared" si="84"/>
        <v>0</v>
      </c>
      <c r="AC1006" s="338"/>
      <c r="AD1006" s="238"/>
      <c r="AE1006" s="238"/>
      <c r="AF1006" s="184"/>
      <c r="AG1006" s="184"/>
      <c r="AH1006" s="200"/>
      <c r="AI1006" s="200"/>
      <c r="AJ1006" s="216"/>
      <c r="AK1006" s="216"/>
      <c r="AL1006" s="216"/>
      <c r="AM1006" s="252"/>
      <c r="AN1006" s="252"/>
      <c r="AO1006" s="252"/>
      <c r="AP1006" s="252"/>
      <c r="AQ1006" s="265"/>
      <c r="AR1006" s="209"/>
    </row>
    <row r="1007" spans="1:44" ht="13.5" customHeight="1" x14ac:dyDescent="0.2">
      <c r="A1007" s="290"/>
      <c r="B1007" s="275"/>
      <c r="C1007" s="272"/>
      <c r="D1007" s="275"/>
      <c r="E1007" s="281"/>
      <c r="F1007" s="275"/>
      <c r="G1007" s="284"/>
      <c r="H1007" s="197"/>
      <c r="I1007" s="295"/>
      <c r="J1007" s="197"/>
      <c r="K1007" s="195"/>
      <c r="L1007" s="195"/>
      <c r="M1007" s="197"/>
      <c r="N1007" s="184"/>
      <c r="O1007" s="184"/>
      <c r="P1007" s="235"/>
      <c r="Q1007" s="195"/>
      <c r="R1007" s="257"/>
      <c r="S1007" s="30" t="s">
        <v>1115</v>
      </c>
      <c r="T1007" s="76"/>
      <c r="U1007" s="77"/>
      <c r="V1007" s="77"/>
      <c r="W1007" s="77"/>
      <c r="X1007" s="77"/>
      <c r="Y1007" s="77"/>
      <c r="Z1007" s="31" t="str">
        <f t="shared" si="82"/>
        <v/>
      </c>
      <c r="AA1007" s="81">
        <f t="shared" si="83"/>
        <v>0</v>
      </c>
      <c r="AB1007" s="81">
        <f t="shared" si="84"/>
        <v>0</v>
      </c>
      <c r="AC1007" s="338"/>
      <c r="AD1007" s="238"/>
      <c r="AE1007" s="238"/>
      <c r="AF1007" s="184"/>
      <c r="AG1007" s="184"/>
      <c r="AH1007" s="200"/>
      <c r="AI1007" s="200"/>
      <c r="AJ1007" s="216"/>
      <c r="AK1007" s="216"/>
      <c r="AL1007" s="216"/>
      <c r="AM1007" s="252"/>
      <c r="AN1007" s="252"/>
      <c r="AO1007" s="252"/>
      <c r="AP1007" s="252"/>
      <c r="AQ1007" s="265"/>
      <c r="AR1007" s="209"/>
    </row>
    <row r="1008" spans="1:44" ht="13.5" customHeight="1" x14ac:dyDescent="0.2">
      <c r="A1008" s="290"/>
      <c r="B1008" s="275"/>
      <c r="C1008" s="272"/>
      <c r="D1008" s="275"/>
      <c r="E1008" s="281"/>
      <c r="F1008" s="275"/>
      <c r="G1008" s="284"/>
      <c r="H1008" s="197"/>
      <c r="I1008" s="295">
        <v>40.200000000000003</v>
      </c>
      <c r="J1008" s="197"/>
      <c r="K1008" s="195"/>
      <c r="L1008" s="195"/>
      <c r="M1008" s="197"/>
      <c r="N1008" s="184"/>
      <c r="O1008" s="184"/>
      <c r="P1008" s="235"/>
      <c r="Q1008" s="195"/>
      <c r="R1008" s="298">
        <f>IF(Q1008="SI",1,IF(Q1008="NO",3,0))</f>
        <v>0</v>
      </c>
      <c r="S1008" s="30" t="s">
        <v>1116</v>
      </c>
      <c r="T1008" s="76"/>
      <c r="U1008" s="77"/>
      <c r="V1008" s="77"/>
      <c r="W1008" s="77"/>
      <c r="X1008" s="77"/>
      <c r="Y1008" s="77"/>
      <c r="Z1008" s="31" t="str">
        <f t="shared" si="82"/>
        <v/>
      </c>
      <c r="AA1008" s="81">
        <f t="shared" si="83"/>
        <v>0</v>
      </c>
      <c r="AB1008" s="81">
        <f t="shared" si="84"/>
        <v>0</v>
      </c>
      <c r="AC1008" s="338"/>
      <c r="AD1008" s="238"/>
      <c r="AE1008" s="238"/>
      <c r="AF1008" s="184"/>
      <c r="AG1008" s="184"/>
      <c r="AH1008" s="200"/>
      <c r="AI1008" s="200"/>
      <c r="AJ1008" s="216"/>
      <c r="AK1008" s="216"/>
      <c r="AL1008" s="216"/>
      <c r="AM1008" s="252"/>
      <c r="AN1008" s="252"/>
      <c r="AO1008" s="252"/>
      <c r="AP1008" s="252"/>
      <c r="AQ1008" s="265"/>
      <c r="AR1008" s="208"/>
    </row>
    <row r="1009" spans="1:44" ht="13.5" customHeight="1" x14ac:dyDescent="0.2">
      <c r="A1009" s="290"/>
      <c r="B1009" s="275"/>
      <c r="C1009" s="272"/>
      <c r="D1009" s="275"/>
      <c r="E1009" s="281"/>
      <c r="F1009" s="275"/>
      <c r="G1009" s="284"/>
      <c r="H1009" s="197"/>
      <c r="I1009" s="295"/>
      <c r="J1009" s="197"/>
      <c r="K1009" s="195"/>
      <c r="L1009" s="195"/>
      <c r="M1009" s="197"/>
      <c r="N1009" s="184"/>
      <c r="O1009" s="184"/>
      <c r="P1009" s="235"/>
      <c r="Q1009" s="195"/>
      <c r="R1009" s="257"/>
      <c r="S1009" s="30" t="s">
        <v>1117</v>
      </c>
      <c r="T1009" s="76"/>
      <c r="U1009" s="77"/>
      <c r="V1009" s="77"/>
      <c r="W1009" s="77"/>
      <c r="X1009" s="77"/>
      <c r="Y1009" s="77"/>
      <c r="Z1009" s="31" t="str">
        <f t="shared" si="82"/>
        <v/>
      </c>
      <c r="AA1009" s="81">
        <f t="shared" si="83"/>
        <v>0</v>
      </c>
      <c r="AB1009" s="81">
        <f t="shared" si="84"/>
        <v>0</v>
      </c>
      <c r="AC1009" s="338"/>
      <c r="AD1009" s="238"/>
      <c r="AE1009" s="238"/>
      <c r="AF1009" s="184"/>
      <c r="AG1009" s="184"/>
      <c r="AH1009" s="200"/>
      <c r="AI1009" s="200"/>
      <c r="AJ1009" s="216"/>
      <c r="AK1009" s="216"/>
      <c r="AL1009" s="216"/>
      <c r="AM1009" s="252"/>
      <c r="AN1009" s="252"/>
      <c r="AO1009" s="252"/>
      <c r="AP1009" s="252"/>
      <c r="AQ1009" s="265"/>
      <c r="AR1009" s="209"/>
    </row>
    <row r="1010" spans="1:44" ht="13.5" customHeight="1" x14ac:dyDescent="0.2">
      <c r="A1010" s="290"/>
      <c r="B1010" s="275"/>
      <c r="C1010" s="272"/>
      <c r="D1010" s="275"/>
      <c r="E1010" s="281"/>
      <c r="F1010" s="275"/>
      <c r="G1010" s="284"/>
      <c r="H1010" s="197"/>
      <c r="I1010" s="295"/>
      <c r="J1010" s="197"/>
      <c r="K1010" s="195"/>
      <c r="L1010" s="195"/>
      <c r="M1010" s="197"/>
      <c r="N1010" s="184"/>
      <c r="O1010" s="184"/>
      <c r="P1010" s="235"/>
      <c r="Q1010" s="195"/>
      <c r="R1010" s="257"/>
      <c r="S1010" s="30" t="s">
        <v>1118</v>
      </c>
      <c r="T1010" s="76"/>
      <c r="U1010" s="77"/>
      <c r="V1010" s="77"/>
      <c r="W1010" s="77"/>
      <c r="X1010" s="77"/>
      <c r="Y1010" s="77"/>
      <c r="Z1010" s="31" t="str">
        <f t="shared" si="82"/>
        <v/>
      </c>
      <c r="AA1010" s="81">
        <f t="shared" si="83"/>
        <v>0</v>
      </c>
      <c r="AB1010" s="81">
        <f t="shared" si="84"/>
        <v>0</v>
      </c>
      <c r="AC1010" s="338"/>
      <c r="AD1010" s="238"/>
      <c r="AE1010" s="238"/>
      <c r="AF1010" s="184"/>
      <c r="AG1010" s="184"/>
      <c r="AH1010" s="200"/>
      <c r="AI1010" s="200"/>
      <c r="AJ1010" s="216"/>
      <c r="AK1010" s="216"/>
      <c r="AL1010" s="216"/>
      <c r="AM1010" s="252"/>
      <c r="AN1010" s="252"/>
      <c r="AO1010" s="252"/>
      <c r="AP1010" s="252"/>
      <c r="AQ1010" s="265"/>
      <c r="AR1010" s="209"/>
    </row>
    <row r="1011" spans="1:44" ht="13.5" customHeight="1" x14ac:dyDescent="0.2">
      <c r="A1011" s="290"/>
      <c r="B1011" s="275"/>
      <c r="C1011" s="272"/>
      <c r="D1011" s="275"/>
      <c r="E1011" s="281"/>
      <c r="F1011" s="275"/>
      <c r="G1011" s="284"/>
      <c r="H1011" s="197"/>
      <c r="I1011" s="295"/>
      <c r="J1011" s="197"/>
      <c r="K1011" s="195"/>
      <c r="L1011" s="195"/>
      <c r="M1011" s="197"/>
      <c r="N1011" s="184"/>
      <c r="O1011" s="184"/>
      <c r="P1011" s="235"/>
      <c r="Q1011" s="195"/>
      <c r="R1011" s="257"/>
      <c r="S1011" s="30" t="s">
        <v>1119</v>
      </c>
      <c r="T1011" s="76"/>
      <c r="U1011" s="77"/>
      <c r="V1011" s="77"/>
      <c r="W1011" s="77"/>
      <c r="X1011" s="77"/>
      <c r="Y1011" s="77"/>
      <c r="Z1011" s="31" t="str">
        <f t="shared" si="82"/>
        <v/>
      </c>
      <c r="AA1011" s="81">
        <f t="shared" si="83"/>
        <v>0</v>
      </c>
      <c r="AB1011" s="81">
        <f t="shared" si="84"/>
        <v>0</v>
      </c>
      <c r="AC1011" s="338"/>
      <c r="AD1011" s="238"/>
      <c r="AE1011" s="238"/>
      <c r="AF1011" s="184"/>
      <c r="AG1011" s="184"/>
      <c r="AH1011" s="200"/>
      <c r="AI1011" s="200"/>
      <c r="AJ1011" s="216"/>
      <c r="AK1011" s="216"/>
      <c r="AL1011" s="216"/>
      <c r="AM1011" s="252"/>
      <c r="AN1011" s="252"/>
      <c r="AO1011" s="252"/>
      <c r="AP1011" s="252"/>
      <c r="AQ1011" s="265"/>
      <c r="AR1011" s="209"/>
    </row>
    <row r="1012" spans="1:44" ht="13.5" customHeight="1" x14ac:dyDescent="0.2">
      <c r="A1012" s="290"/>
      <c r="B1012" s="275"/>
      <c r="C1012" s="272"/>
      <c r="D1012" s="275"/>
      <c r="E1012" s="281"/>
      <c r="F1012" s="275"/>
      <c r="G1012" s="284"/>
      <c r="H1012" s="197"/>
      <c r="I1012" s="295"/>
      <c r="J1012" s="197"/>
      <c r="K1012" s="195"/>
      <c r="L1012" s="195"/>
      <c r="M1012" s="197"/>
      <c r="N1012" s="184"/>
      <c r="O1012" s="184"/>
      <c r="P1012" s="235"/>
      <c r="Q1012" s="195"/>
      <c r="R1012" s="257"/>
      <c r="S1012" s="30" t="s">
        <v>1120</v>
      </c>
      <c r="T1012" s="76"/>
      <c r="U1012" s="77"/>
      <c r="V1012" s="77"/>
      <c r="W1012" s="77"/>
      <c r="X1012" s="77"/>
      <c r="Y1012" s="77"/>
      <c r="Z1012" s="31" t="str">
        <f t="shared" si="82"/>
        <v/>
      </c>
      <c r="AA1012" s="81">
        <f t="shared" si="83"/>
        <v>0</v>
      </c>
      <c r="AB1012" s="81">
        <f t="shared" si="84"/>
        <v>0</v>
      </c>
      <c r="AC1012" s="338"/>
      <c r="AD1012" s="238"/>
      <c r="AE1012" s="238"/>
      <c r="AF1012" s="184"/>
      <c r="AG1012" s="184"/>
      <c r="AH1012" s="200"/>
      <c r="AI1012" s="200"/>
      <c r="AJ1012" s="216"/>
      <c r="AK1012" s="216"/>
      <c r="AL1012" s="216"/>
      <c r="AM1012" s="252"/>
      <c r="AN1012" s="252"/>
      <c r="AO1012" s="252"/>
      <c r="AP1012" s="252"/>
      <c r="AQ1012" s="265"/>
      <c r="AR1012" s="209"/>
    </row>
    <row r="1013" spans="1:44" ht="13.5" customHeight="1" x14ac:dyDescent="0.2">
      <c r="A1013" s="290"/>
      <c r="B1013" s="275"/>
      <c r="C1013" s="272"/>
      <c r="D1013" s="275"/>
      <c r="E1013" s="281"/>
      <c r="F1013" s="275"/>
      <c r="G1013" s="284"/>
      <c r="H1013" s="197"/>
      <c r="I1013" s="295">
        <v>40.299999999999997</v>
      </c>
      <c r="J1013" s="197"/>
      <c r="K1013" s="195"/>
      <c r="L1013" s="195"/>
      <c r="M1013" s="197"/>
      <c r="N1013" s="184"/>
      <c r="O1013" s="184"/>
      <c r="P1013" s="235"/>
      <c r="Q1013" s="195"/>
      <c r="R1013" s="298">
        <f>IF(Q1013="SI",1,IF(Q1013="NO",3,0))</f>
        <v>0</v>
      </c>
      <c r="S1013" s="30" t="s">
        <v>1121</v>
      </c>
      <c r="T1013" s="76"/>
      <c r="U1013" s="77"/>
      <c r="V1013" s="77"/>
      <c r="W1013" s="77"/>
      <c r="X1013" s="77"/>
      <c r="Y1013" s="77"/>
      <c r="Z1013" s="31" t="str">
        <f t="shared" si="82"/>
        <v/>
      </c>
      <c r="AA1013" s="81">
        <f t="shared" si="83"/>
        <v>0</v>
      </c>
      <c r="AB1013" s="81">
        <f t="shared" si="84"/>
        <v>0</v>
      </c>
      <c r="AC1013" s="338"/>
      <c r="AD1013" s="238"/>
      <c r="AE1013" s="238"/>
      <c r="AF1013" s="184"/>
      <c r="AG1013" s="184"/>
      <c r="AH1013" s="200"/>
      <c r="AI1013" s="200"/>
      <c r="AJ1013" s="216"/>
      <c r="AK1013" s="216"/>
      <c r="AL1013" s="216"/>
      <c r="AM1013" s="252"/>
      <c r="AN1013" s="252"/>
      <c r="AO1013" s="252"/>
      <c r="AP1013" s="252"/>
      <c r="AQ1013" s="265"/>
      <c r="AR1013" s="208"/>
    </row>
    <row r="1014" spans="1:44" ht="13.5" customHeight="1" x14ac:dyDescent="0.2">
      <c r="A1014" s="290"/>
      <c r="B1014" s="275"/>
      <c r="C1014" s="272"/>
      <c r="D1014" s="275"/>
      <c r="E1014" s="281"/>
      <c r="F1014" s="275"/>
      <c r="G1014" s="284"/>
      <c r="H1014" s="197"/>
      <c r="I1014" s="295"/>
      <c r="J1014" s="197"/>
      <c r="K1014" s="195"/>
      <c r="L1014" s="195"/>
      <c r="M1014" s="197"/>
      <c r="N1014" s="184"/>
      <c r="O1014" s="184"/>
      <c r="P1014" s="235"/>
      <c r="Q1014" s="195"/>
      <c r="R1014" s="257"/>
      <c r="S1014" s="30" t="s">
        <v>1122</v>
      </c>
      <c r="T1014" s="76"/>
      <c r="U1014" s="77"/>
      <c r="V1014" s="77"/>
      <c r="W1014" s="77"/>
      <c r="X1014" s="77"/>
      <c r="Y1014" s="77"/>
      <c r="Z1014" s="31" t="str">
        <f t="shared" si="82"/>
        <v/>
      </c>
      <c r="AA1014" s="81">
        <f t="shared" si="83"/>
        <v>0</v>
      </c>
      <c r="AB1014" s="81">
        <f t="shared" si="84"/>
        <v>0</v>
      </c>
      <c r="AC1014" s="338"/>
      <c r="AD1014" s="238"/>
      <c r="AE1014" s="238"/>
      <c r="AF1014" s="184"/>
      <c r="AG1014" s="184"/>
      <c r="AH1014" s="200"/>
      <c r="AI1014" s="200"/>
      <c r="AJ1014" s="216"/>
      <c r="AK1014" s="216"/>
      <c r="AL1014" s="216"/>
      <c r="AM1014" s="252"/>
      <c r="AN1014" s="252"/>
      <c r="AO1014" s="252"/>
      <c r="AP1014" s="252"/>
      <c r="AQ1014" s="265"/>
      <c r="AR1014" s="209"/>
    </row>
    <row r="1015" spans="1:44" ht="13.5" customHeight="1" x14ac:dyDescent="0.2">
      <c r="A1015" s="290"/>
      <c r="B1015" s="275"/>
      <c r="C1015" s="272"/>
      <c r="D1015" s="275"/>
      <c r="E1015" s="281"/>
      <c r="F1015" s="275"/>
      <c r="G1015" s="284"/>
      <c r="H1015" s="197"/>
      <c r="I1015" s="295"/>
      <c r="J1015" s="197"/>
      <c r="K1015" s="195"/>
      <c r="L1015" s="195"/>
      <c r="M1015" s="197"/>
      <c r="N1015" s="184"/>
      <c r="O1015" s="184"/>
      <c r="P1015" s="235"/>
      <c r="Q1015" s="195"/>
      <c r="R1015" s="257"/>
      <c r="S1015" s="30" t="s">
        <v>1123</v>
      </c>
      <c r="T1015" s="76"/>
      <c r="U1015" s="77"/>
      <c r="V1015" s="77"/>
      <c r="W1015" s="77"/>
      <c r="X1015" s="77"/>
      <c r="Y1015" s="77"/>
      <c r="Z1015" s="31" t="str">
        <f t="shared" si="82"/>
        <v/>
      </c>
      <c r="AA1015" s="81">
        <f t="shared" si="83"/>
        <v>0</v>
      </c>
      <c r="AB1015" s="81">
        <f t="shared" si="84"/>
        <v>0</v>
      </c>
      <c r="AC1015" s="338"/>
      <c r="AD1015" s="238"/>
      <c r="AE1015" s="238"/>
      <c r="AF1015" s="184"/>
      <c r="AG1015" s="184"/>
      <c r="AH1015" s="200"/>
      <c r="AI1015" s="200"/>
      <c r="AJ1015" s="216"/>
      <c r="AK1015" s="216"/>
      <c r="AL1015" s="216"/>
      <c r="AM1015" s="252"/>
      <c r="AN1015" s="252"/>
      <c r="AO1015" s="252"/>
      <c r="AP1015" s="252"/>
      <c r="AQ1015" s="265"/>
      <c r="AR1015" s="209"/>
    </row>
    <row r="1016" spans="1:44" ht="13.5" customHeight="1" x14ac:dyDescent="0.2">
      <c r="A1016" s="290"/>
      <c r="B1016" s="275"/>
      <c r="C1016" s="272"/>
      <c r="D1016" s="275"/>
      <c r="E1016" s="281"/>
      <c r="F1016" s="275"/>
      <c r="G1016" s="284"/>
      <c r="H1016" s="197"/>
      <c r="I1016" s="295"/>
      <c r="J1016" s="197"/>
      <c r="K1016" s="195"/>
      <c r="L1016" s="195"/>
      <c r="M1016" s="197"/>
      <c r="N1016" s="184"/>
      <c r="O1016" s="184"/>
      <c r="P1016" s="235"/>
      <c r="Q1016" s="195"/>
      <c r="R1016" s="257"/>
      <c r="S1016" s="30" t="s">
        <v>1124</v>
      </c>
      <c r="T1016" s="76"/>
      <c r="U1016" s="77"/>
      <c r="V1016" s="77"/>
      <c r="W1016" s="77"/>
      <c r="X1016" s="77"/>
      <c r="Y1016" s="77"/>
      <c r="Z1016" s="31" t="str">
        <f t="shared" si="82"/>
        <v/>
      </c>
      <c r="AA1016" s="81">
        <f t="shared" si="83"/>
        <v>0</v>
      </c>
      <c r="AB1016" s="81">
        <f t="shared" si="84"/>
        <v>0</v>
      </c>
      <c r="AC1016" s="338"/>
      <c r="AD1016" s="238"/>
      <c r="AE1016" s="238"/>
      <c r="AF1016" s="184"/>
      <c r="AG1016" s="184"/>
      <c r="AH1016" s="200"/>
      <c r="AI1016" s="200"/>
      <c r="AJ1016" s="216"/>
      <c r="AK1016" s="216"/>
      <c r="AL1016" s="216"/>
      <c r="AM1016" s="252"/>
      <c r="AN1016" s="252"/>
      <c r="AO1016" s="252"/>
      <c r="AP1016" s="252"/>
      <c r="AQ1016" s="265"/>
      <c r="AR1016" s="209"/>
    </row>
    <row r="1017" spans="1:44" ht="13.5" customHeight="1" x14ac:dyDescent="0.2">
      <c r="A1017" s="290"/>
      <c r="B1017" s="275"/>
      <c r="C1017" s="272"/>
      <c r="D1017" s="275"/>
      <c r="E1017" s="281"/>
      <c r="F1017" s="275"/>
      <c r="G1017" s="284"/>
      <c r="H1017" s="197"/>
      <c r="I1017" s="295"/>
      <c r="J1017" s="197"/>
      <c r="K1017" s="195"/>
      <c r="L1017" s="195"/>
      <c r="M1017" s="197"/>
      <c r="N1017" s="184"/>
      <c r="O1017" s="184"/>
      <c r="P1017" s="235"/>
      <c r="Q1017" s="195"/>
      <c r="R1017" s="257"/>
      <c r="S1017" s="30" t="s">
        <v>1125</v>
      </c>
      <c r="T1017" s="76"/>
      <c r="U1017" s="77"/>
      <c r="V1017" s="77"/>
      <c r="W1017" s="77"/>
      <c r="X1017" s="77"/>
      <c r="Y1017" s="77"/>
      <c r="Z1017" s="31" t="str">
        <f t="shared" si="82"/>
        <v/>
      </c>
      <c r="AA1017" s="81">
        <f t="shared" si="83"/>
        <v>0</v>
      </c>
      <c r="AB1017" s="81">
        <f t="shared" si="84"/>
        <v>0</v>
      </c>
      <c r="AC1017" s="338"/>
      <c r="AD1017" s="238"/>
      <c r="AE1017" s="238"/>
      <c r="AF1017" s="184"/>
      <c r="AG1017" s="184"/>
      <c r="AH1017" s="200"/>
      <c r="AI1017" s="200"/>
      <c r="AJ1017" s="216"/>
      <c r="AK1017" s="216"/>
      <c r="AL1017" s="216"/>
      <c r="AM1017" s="252"/>
      <c r="AN1017" s="252"/>
      <c r="AO1017" s="252"/>
      <c r="AP1017" s="252"/>
      <c r="AQ1017" s="265"/>
      <c r="AR1017" s="209"/>
    </row>
    <row r="1018" spans="1:44" ht="13.5" customHeight="1" x14ac:dyDescent="0.2">
      <c r="A1018" s="290"/>
      <c r="B1018" s="275"/>
      <c r="C1018" s="272"/>
      <c r="D1018" s="275"/>
      <c r="E1018" s="281"/>
      <c r="F1018" s="275"/>
      <c r="G1018" s="284"/>
      <c r="H1018" s="197"/>
      <c r="I1018" s="295">
        <v>40.4</v>
      </c>
      <c r="J1018" s="197"/>
      <c r="K1018" s="195"/>
      <c r="L1018" s="195"/>
      <c r="M1018" s="197"/>
      <c r="N1018" s="184"/>
      <c r="O1018" s="184"/>
      <c r="P1018" s="235"/>
      <c r="Q1018" s="195"/>
      <c r="R1018" s="298">
        <f>IF(Q1018="SI",1,IF(Q1018="NO",3,0))</f>
        <v>0</v>
      </c>
      <c r="S1018" s="30" t="s">
        <v>1126</v>
      </c>
      <c r="T1018" s="76"/>
      <c r="U1018" s="77"/>
      <c r="V1018" s="77"/>
      <c r="W1018" s="77"/>
      <c r="X1018" s="77"/>
      <c r="Y1018" s="77"/>
      <c r="Z1018" s="31" t="str">
        <f t="shared" si="82"/>
        <v/>
      </c>
      <c r="AA1018" s="81">
        <f t="shared" si="83"/>
        <v>0</v>
      </c>
      <c r="AB1018" s="81">
        <f t="shared" si="84"/>
        <v>0</v>
      </c>
      <c r="AC1018" s="338"/>
      <c r="AD1018" s="238"/>
      <c r="AE1018" s="238"/>
      <c r="AF1018" s="184"/>
      <c r="AG1018" s="184"/>
      <c r="AH1018" s="200"/>
      <c r="AI1018" s="200"/>
      <c r="AJ1018" s="216"/>
      <c r="AK1018" s="216"/>
      <c r="AL1018" s="216"/>
      <c r="AM1018" s="252"/>
      <c r="AN1018" s="252"/>
      <c r="AO1018" s="252"/>
      <c r="AP1018" s="252"/>
      <c r="AQ1018" s="265"/>
      <c r="AR1018" s="208"/>
    </row>
    <row r="1019" spans="1:44" ht="13.5" customHeight="1" x14ac:dyDescent="0.2">
      <c r="A1019" s="290"/>
      <c r="B1019" s="275"/>
      <c r="C1019" s="272"/>
      <c r="D1019" s="275"/>
      <c r="E1019" s="281"/>
      <c r="F1019" s="275"/>
      <c r="G1019" s="284"/>
      <c r="H1019" s="197"/>
      <c r="I1019" s="295"/>
      <c r="J1019" s="197"/>
      <c r="K1019" s="195"/>
      <c r="L1019" s="195"/>
      <c r="M1019" s="197"/>
      <c r="N1019" s="184"/>
      <c r="O1019" s="184"/>
      <c r="P1019" s="235"/>
      <c r="Q1019" s="195"/>
      <c r="R1019" s="257"/>
      <c r="S1019" s="30" t="s">
        <v>1127</v>
      </c>
      <c r="T1019" s="76"/>
      <c r="U1019" s="77"/>
      <c r="V1019" s="77"/>
      <c r="W1019" s="77"/>
      <c r="X1019" s="77"/>
      <c r="Y1019" s="77"/>
      <c r="Z1019" s="31" t="str">
        <f t="shared" si="82"/>
        <v/>
      </c>
      <c r="AA1019" s="81">
        <f t="shared" si="83"/>
        <v>0</v>
      </c>
      <c r="AB1019" s="81">
        <f t="shared" si="84"/>
        <v>0</v>
      </c>
      <c r="AC1019" s="338"/>
      <c r="AD1019" s="238"/>
      <c r="AE1019" s="238"/>
      <c r="AF1019" s="184"/>
      <c r="AG1019" s="184"/>
      <c r="AH1019" s="200"/>
      <c r="AI1019" s="200"/>
      <c r="AJ1019" s="216"/>
      <c r="AK1019" s="216"/>
      <c r="AL1019" s="216"/>
      <c r="AM1019" s="252"/>
      <c r="AN1019" s="252"/>
      <c r="AO1019" s="252"/>
      <c r="AP1019" s="252"/>
      <c r="AQ1019" s="265"/>
      <c r="AR1019" s="209"/>
    </row>
    <row r="1020" spans="1:44" ht="13.5" customHeight="1" x14ac:dyDescent="0.2">
      <c r="A1020" s="290"/>
      <c r="B1020" s="275"/>
      <c r="C1020" s="272"/>
      <c r="D1020" s="275"/>
      <c r="E1020" s="281"/>
      <c r="F1020" s="275"/>
      <c r="G1020" s="284"/>
      <c r="H1020" s="197"/>
      <c r="I1020" s="295"/>
      <c r="J1020" s="197"/>
      <c r="K1020" s="195"/>
      <c r="L1020" s="195"/>
      <c r="M1020" s="197"/>
      <c r="N1020" s="184"/>
      <c r="O1020" s="184"/>
      <c r="P1020" s="235"/>
      <c r="Q1020" s="195"/>
      <c r="R1020" s="257"/>
      <c r="S1020" s="30" t="s">
        <v>1128</v>
      </c>
      <c r="T1020" s="76"/>
      <c r="U1020" s="77"/>
      <c r="V1020" s="77"/>
      <c r="W1020" s="77"/>
      <c r="X1020" s="77"/>
      <c r="Y1020" s="77"/>
      <c r="Z1020" s="31" t="str">
        <f t="shared" si="82"/>
        <v/>
      </c>
      <c r="AA1020" s="81">
        <f t="shared" si="83"/>
        <v>0</v>
      </c>
      <c r="AB1020" s="81">
        <f t="shared" si="84"/>
        <v>0</v>
      </c>
      <c r="AC1020" s="338"/>
      <c r="AD1020" s="238"/>
      <c r="AE1020" s="238"/>
      <c r="AF1020" s="184"/>
      <c r="AG1020" s="184"/>
      <c r="AH1020" s="200"/>
      <c r="AI1020" s="200"/>
      <c r="AJ1020" s="216"/>
      <c r="AK1020" s="216"/>
      <c r="AL1020" s="216"/>
      <c r="AM1020" s="252"/>
      <c r="AN1020" s="252"/>
      <c r="AO1020" s="252"/>
      <c r="AP1020" s="252"/>
      <c r="AQ1020" s="265"/>
      <c r="AR1020" s="209"/>
    </row>
    <row r="1021" spans="1:44" ht="13.5" customHeight="1" x14ac:dyDescent="0.2">
      <c r="A1021" s="290"/>
      <c r="B1021" s="275"/>
      <c r="C1021" s="272"/>
      <c r="D1021" s="275"/>
      <c r="E1021" s="281"/>
      <c r="F1021" s="275"/>
      <c r="G1021" s="284"/>
      <c r="H1021" s="197"/>
      <c r="I1021" s="295"/>
      <c r="J1021" s="197"/>
      <c r="K1021" s="195"/>
      <c r="L1021" s="195"/>
      <c r="M1021" s="197"/>
      <c r="N1021" s="184"/>
      <c r="O1021" s="184"/>
      <c r="P1021" s="235"/>
      <c r="Q1021" s="195"/>
      <c r="R1021" s="257"/>
      <c r="S1021" s="30" t="s">
        <v>1129</v>
      </c>
      <c r="T1021" s="76"/>
      <c r="U1021" s="77"/>
      <c r="V1021" s="77"/>
      <c r="W1021" s="77"/>
      <c r="X1021" s="77"/>
      <c r="Y1021" s="77"/>
      <c r="Z1021" s="31" t="str">
        <f t="shared" si="82"/>
        <v/>
      </c>
      <c r="AA1021" s="81">
        <f t="shared" si="83"/>
        <v>0</v>
      </c>
      <c r="AB1021" s="81">
        <f t="shared" si="84"/>
        <v>0</v>
      </c>
      <c r="AC1021" s="338"/>
      <c r="AD1021" s="238"/>
      <c r="AE1021" s="238"/>
      <c r="AF1021" s="184"/>
      <c r="AG1021" s="184"/>
      <c r="AH1021" s="200"/>
      <c r="AI1021" s="200"/>
      <c r="AJ1021" s="216"/>
      <c r="AK1021" s="216"/>
      <c r="AL1021" s="216"/>
      <c r="AM1021" s="252"/>
      <c r="AN1021" s="252"/>
      <c r="AO1021" s="252"/>
      <c r="AP1021" s="252"/>
      <c r="AQ1021" s="265"/>
      <c r="AR1021" s="209"/>
    </row>
    <row r="1022" spans="1:44" ht="13.5" customHeight="1" x14ac:dyDescent="0.2">
      <c r="A1022" s="290"/>
      <c r="B1022" s="275"/>
      <c r="C1022" s="272"/>
      <c r="D1022" s="275"/>
      <c r="E1022" s="281"/>
      <c r="F1022" s="275"/>
      <c r="G1022" s="284"/>
      <c r="H1022" s="197"/>
      <c r="I1022" s="295"/>
      <c r="J1022" s="197"/>
      <c r="K1022" s="195"/>
      <c r="L1022" s="195"/>
      <c r="M1022" s="197"/>
      <c r="N1022" s="184"/>
      <c r="O1022" s="184"/>
      <c r="P1022" s="235"/>
      <c r="Q1022" s="195"/>
      <c r="R1022" s="257"/>
      <c r="S1022" s="30" t="s">
        <v>1130</v>
      </c>
      <c r="T1022" s="76"/>
      <c r="U1022" s="77"/>
      <c r="V1022" s="77"/>
      <c r="W1022" s="77"/>
      <c r="X1022" s="77"/>
      <c r="Y1022" s="77"/>
      <c r="Z1022" s="31" t="str">
        <f t="shared" si="82"/>
        <v/>
      </c>
      <c r="AA1022" s="81">
        <f t="shared" si="83"/>
        <v>0</v>
      </c>
      <c r="AB1022" s="81">
        <f t="shared" si="84"/>
        <v>0</v>
      </c>
      <c r="AC1022" s="338"/>
      <c r="AD1022" s="238"/>
      <c r="AE1022" s="238"/>
      <c r="AF1022" s="184"/>
      <c r="AG1022" s="184"/>
      <c r="AH1022" s="200"/>
      <c r="AI1022" s="200"/>
      <c r="AJ1022" s="216"/>
      <c r="AK1022" s="216"/>
      <c r="AL1022" s="216"/>
      <c r="AM1022" s="252"/>
      <c r="AN1022" s="252"/>
      <c r="AO1022" s="252"/>
      <c r="AP1022" s="252"/>
      <c r="AQ1022" s="265"/>
      <c r="AR1022" s="209"/>
    </row>
    <row r="1023" spans="1:44" ht="13.5" customHeight="1" x14ac:dyDescent="0.2">
      <c r="A1023" s="290"/>
      <c r="B1023" s="275"/>
      <c r="C1023" s="272"/>
      <c r="D1023" s="275"/>
      <c r="E1023" s="281"/>
      <c r="F1023" s="275"/>
      <c r="G1023" s="284"/>
      <c r="H1023" s="197"/>
      <c r="I1023" s="295">
        <v>40.5</v>
      </c>
      <c r="J1023" s="197"/>
      <c r="K1023" s="195"/>
      <c r="L1023" s="195"/>
      <c r="M1023" s="197"/>
      <c r="N1023" s="184"/>
      <c r="O1023" s="184"/>
      <c r="P1023" s="235"/>
      <c r="Q1023" s="195"/>
      <c r="R1023" s="298">
        <f>IF(Q1023="SI",1,IF(Q1023="NO",3,0))</f>
        <v>0</v>
      </c>
      <c r="S1023" s="30" t="s">
        <v>1131</v>
      </c>
      <c r="T1023" s="76"/>
      <c r="U1023" s="77"/>
      <c r="V1023" s="77"/>
      <c r="W1023" s="77"/>
      <c r="X1023" s="77"/>
      <c r="Y1023" s="77"/>
      <c r="Z1023" s="31" t="str">
        <f t="shared" si="82"/>
        <v/>
      </c>
      <c r="AA1023" s="81">
        <f t="shared" si="83"/>
        <v>0</v>
      </c>
      <c r="AB1023" s="81">
        <f t="shared" si="84"/>
        <v>0</v>
      </c>
      <c r="AC1023" s="338"/>
      <c r="AD1023" s="238"/>
      <c r="AE1023" s="238"/>
      <c r="AF1023" s="184"/>
      <c r="AG1023" s="184"/>
      <c r="AH1023" s="200"/>
      <c r="AI1023" s="200"/>
      <c r="AJ1023" s="216"/>
      <c r="AK1023" s="216"/>
      <c r="AL1023" s="216"/>
      <c r="AM1023" s="252"/>
      <c r="AN1023" s="252"/>
      <c r="AO1023" s="252"/>
      <c r="AP1023" s="252"/>
      <c r="AQ1023" s="265"/>
      <c r="AR1023" s="208"/>
    </row>
    <row r="1024" spans="1:44" ht="13.5" customHeight="1" x14ac:dyDescent="0.2">
      <c r="A1024" s="290"/>
      <c r="B1024" s="275"/>
      <c r="C1024" s="272"/>
      <c r="D1024" s="275"/>
      <c r="E1024" s="281"/>
      <c r="F1024" s="275"/>
      <c r="G1024" s="284"/>
      <c r="H1024" s="197"/>
      <c r="I1024" s="295"/>
      <c r="J1024" s="197"/>
      <c r="K1024" s="195"/>
      <c r="L1024" s="195"/>
      <c r="M1024" s="197"/>
      <c r="N1024" s="184"/>
      <c r="O1024" s="184"/>
      <c r="P1024" s="235"/>
      <c r="Q1024" s="195"/>
      <c r="R1024" s="257"/>
      <c r="S1024" s="30" t="s">
        <v>1132</v>
      </c>
      <c r="T1024" s="76"/>
      <c r="U1024" s="77"/>
      <c r="V1024" s="77"/>
      <c r="W1024" s="77"/>
      <c r="X1024" s="77"/>
      <c r="Y1024" s="77"/>
      <c r="Z1024" s="31" t="str">
        <f t="shared" si="82"/>
        <v/>
      </c>
      <c r="AA1024" s="81">
        <f t="shared" si="83"/>
        <v>0</v>
      </c>
      <c r="AB1024" s="81">
        <f t="shared" si="84"/>
        <v>0</v>
      </c>
      <c r="AC1024" s="338"/>
      <c r="AD1024" s="238"/>
      <c r="AE1024" s="238"/>
      <c r="AF1024" s="184"/>
      <c r="AG1024" s="184"/>
      <c r="AH1024" s="200"/>
      <c r="AI1024" s="200"/>
      <c r="AJ1024" s="216"/>
      <c r="AK1024" s="216"/>
      <c r="AL1024" s="216"/>
      <c r="AM1024" s="252"/>
      <c r="AN1024" s="252"/>
      <c r="AO1024" s="252"/>
      <c r="AP1024" s="252"/>
      <c r="AQ1024" s="265"/>
      <c r="AR1024" s="209"/>
    </row>
    <row r="1025" spans="1:44" ht="13.5" customHeight="1" x14ac:dyDescent="0.2">
      <c r="A1025" s="290"/>
      <c r="B1025" s="275"/>
      <c r="C1025" s="272"/>
      <c r="D1025" s="275"/>
      <c r="E1025" s="281"/>
      <c r="F1025" s="275"/>
      <c r="G1025" s="284"/>
      <c r="H1025" s="197"/>
      <c r="I1025" s="295"/>
      <c r="J1025" s="197"/>
      <c r="K1025" s="195"/>
      <c r="L1025" s="195"/>
      <c r="M1025" s="197"/>
      <c r="N1025" s="184"/>
      <c r="O1025" s="184"/>
      <c r="P1025" s="235"/>
      <c r="Q1025" s="195"/>
      <c r="R1025" s="257"/>
      <c r="S1025" s="30" t="s">
        <v>1133</v>
      </c>
      <c r="T1025" s="76"/>
      <c r="U1025" s="77"/>
      <c r="V1025" s="77"/>
      <c r="W1025" s="77"/>
      <c r="X1025" s="77"/>
      <c r="Y1025" s="77"/>
      <c r="Z1025" s="31" t="str">
        <f t="shared" si="82"/>
        <v/>
      </c>
      <c r="AA1025" s="81">
        <f t="shared" si="83"/>
        <v>0</v>
      </c>
      <c r="AB1025" s="81">
        <f t="shared" si="84"/>
        <v>0</v>
      </c>
      <c r="AC1025" s="338"/>
      <c r="AD1025" s="238"/>
      <c r="AE1025" s="238"/>
      <c r="AF1025" s="184"/>
      <c r="AG1025" s="184"/>
      <c r="AH1025" s="200"/>
      <c r="AI1025" s="200"/>
      <c r="AJ1025" s="216"/>
      <c r="AK1025" s="216"/>
      <c r="AL1025" s="216"/>
      <c r="AM1025" s="252"/>
      <c r="AN1025" s="252"/>
      <c r="AO1025" s="252"/>
      <c r="AP1025" s="252"/>
      <c r="AQ1025" s="265"/>
      <c r="AR1025" s="209"/>
    </row>
    <row r="1026" spans="1:44" ht="13.5" customHeight="1" x14ac:dyDescent="0.2">
      <c r="A1026" s="290"/>
      <c r="B1026" s="275"/>
      <c r="C1026" s="272"/>
      <c r="D1026" s="275"/>
      <c r="E1026" s="281"/>
      <c r="F1026" s="275"/>
      <c r="G1026" s="284"/>
      <c r="H1026" s="197"/>
      <c r="I1026" s="295"/>
      <c r="J1026" s="197"/>
      <c r="K1026" s="195"/>
      <c r="L1026" s="195"/>
      <c r="M1026" s="197"/>
      <c r="N1026" s="184"/>
      <c r="O1026" s="184"/>
      <c r="P1026" s="235"/>
      <c r="Q1026" s="195"/>
      <c r="R1026" s="257"/>
      <c r="S1026" s="30" t="s">
        <v>1134</v>
      </c>
      <c r="T1026" s="76"/>
      <c r="U1026" s="77"/>
      <c r="V1026" s="77"/>
      <c r="W1026" s="77"/>
      <c r="X1026" s="77"/>
      <c r="Y1026" s="77"/>
      <c r="Z1026" s="31" t="str">
        <f t="shared" si="82"/>
        <v/>
      </c>
      <c r="AA1026" s="81">
        <f t="shared" si="83"/>
        <v>0</v>
      </c>
      <c r="AB1026" s="81">
        <f t="shared" si="84"/>
        <v>0</v>
      </c>
      <c r="AC1026" s="338"/>
      <c r="AD1026" s="238"/>
      <c r="AE1026" s="238"/>
      <c r="AF1026" s="184"/>
      <c r="AG1026" s="184"/>
      <c r="AH1026" s="200"/>
      <c r="AI1026" s="200"/>
      <c r="AJ1026" s="216"/>
      <c r="AK1026" s="216"/>
      <c r="AL1026" s="216"/>
      <c r="AM1026" s="252"/>
      <c r="AN1026" s="252"/>
      <c r="AO1026" s="252"/>
      <c r="AP1026" s="252"/>
      <c r="AQ1026" s="265"/>
      <c r="AR1026" s="209"/>
    </row>
    <row r="1027" spans="1:44" ht="13.5" customHeight="1" x14ac:dyDescent="0.2">
      <c r="A1027" s="291"/>
      <c r="B1027" s="276"/>
      <c r="C1027" s="273"/>
      <c r="D1027" s="276"/>
      <c r="E1027" s="282"/>
      <c r="F1027" s="276"/>
      <c r="G1027" s="285"/>
      <c r="H1027" s="198"/>
      <c r="I1027" s="296"/>
      <c r="J1027" s="198"/>
      <c r="K1027" s="233"/>
      <c r="L1027" s="233"/>
      <c r="M1027" s="198"/>
      <c r="N1027" s="185"/>
      <c r="O1027" s="185"/>
      <c r="P1027" s="236"/>
      <c r="Q1027" s="233"/>
      <c r="R1027" s="299"/>
      <c r="S1027" s="32" t="s">
        <v>1135</v>
      </c>
      <c r="T1027" s="78"/>
      <c r="U1027" s="79"/>
      <c r="V1027" s="79"/>
      <c r="W1027" s="79"/>
      <c r="X1027" s="79"/>
      <c r="Y1027" s="79"/>
      <c r="Z1027" s="33" t="str">
        <f t="shared" si="82"/>
        <v/>
      </c>
      <c r="AA1027" s="82">
        <f t="shared" si="83"/>
        <v>0</v>
      </c>
      <c r="AB1027" s="82">
        <f t="shared" si="84"/>
        <v>0</v>
      </c>
      <c r="AC1027" s="339"/>
      <c r="AD1027" s="239"/>
      <c r="AE1027" s="239"/>
      <c r="AF1027" s="185"/>
      <c r="AG1027" s="185"/>
      <c r="AH1027" s="201"/>
      <c r="AI1027" s="201"/>
      <c r="AJ1027" s="217"/>
      <c r="AK1027" s="217"/>
      <c r="AL1027" s="217"/>
      <c r="AM1027" s="253"/>
      <c r="AN1027" s="253"/>
      <c r="AO1027" s="253"/>
      <c r="AP1027" s="253"/>
      <c r="AQ1027" s="266"/>
      <c r="AR1027" s="210"/>
    </row>
    <row r="1028" spans="1:44" ht="13.5" x14ac:dyDescent="0.2">
      <c r="A1028" s="277" t="str">
        <f>IF(E1028&lt;&gt;"",'Información General'!$D$15&amp;"_"&amp;+$A$1+41,"")</f>
        <v/>
      </c>
      <c r="B1028" s="286"/>
      <c r="C1028" s="221"/>
      <c r="D1028" s="221"/>
      <c r="E1028" s="218"/>
      <c r="F1028" s="221"/>
      <c r="G1028" s="224"/>
      <c r="H1028" s="242"/>
      <c r="I1028" s="245">
        <v>41.1</v>
      </c>
      <c r="J1028" s="227"/>
      <c r="K1028" s="232"/>
      <c r="L1028" s="232"/>
      <c r="M1028" s="227"/>
      <c r="N1028" s="189"/>
      <c r="O1028" s="189"/>
      <c r="P1028" s="192" t="str">
        <f>IF(AND(N1028&lt;&gt;"",O1028&lt;&gt;""),IF(AND(N1028&gt;5,O1028&gt;5),"I",IF(AND(N1028&lt;=5,O1028&gt;5),"II",IF(AND(N1028&gt;5,O1028&lt;=5),"IV",IF(AND(N1028&lt;=5,O1028&lt;=5),"III")))),"")</f>
        <v/>
      </c>
      <c r="Q1028" s="232"/>
      <c r="R1028" s="310">
        <f>IF(Q1028="SI",1,IF(Q1028="NO",3,0))</f>
        <v>0</v>
      </c>
      <c r="S1028" s="28" t="s">
        <v>1136</v>
      </c>
      <c r="T1028" s="73"/>
      <c r="U1028" s="74"/>
      <c r="V1028" s="74"/>
      <c r="W1028" s="74"/>
      <c r="X1028" s="74"/>
      <c r="Y1028" s="74"/>
      <c r="Z1028" s="31" t="str">
        <f t="shared" si="82"/>
        <v/>
      </c>
      <c r="AA1028" s="81">
        <f t="shared" si="83"/>
        <v>0</v>
      </c>
      <c r="AB1028" s="80">
        <f t="shared" si="84"/>
        <v>0</v>
      </c>
      <c r="AC1028" s="307" t="str">
        <f>IF(SUM(R1028:R1052)&gt;=1,IF((SUM(R1028:R1052)/COUNTA(Q1028:Q1052))=1,IF(SUM(AA1028:AA1052)&gt;=1,IF(SUM(AA1028:AA1052)/(SUM(AA1028:AA1052)+SUM(AB1028:AB1052))=100%,"SI","NO"),"NO"),"NO"),"")</f>
        <v/>
      </c>
      <c r="AD1028" s="241" t="str">
        <f>IF($N1028=1,"b","")</f>
        <v/>
      </c>
      <c r="AE1028" s="241" t="str">
        <f>IF($O1028=1,"b","")</f>
        <v/>
      </c>
      <c r="AF1028" s="189"/>
      <c r="AG1028" s="189"/>
      <c r="AH1028" s="202">
        <f>IF(OR($AD1028="b",$AE1028="b"),2,0)</f>
        <v>0</v>
      </c>
      <c r="AI1028" s="202">
        <f>IF(AND($N1028=1,$AF1028=1,$O1028=1,$AG1028=1),1,0)</f>
        <v>0</v>
      </c>
      <c r="AJ1028" s="186">
        <f>IF(AF1028&lt;&gt;"",IF(AI1028=1,1,IF(OR($AF1028&gt;$N1028,AND($AC1028="SI",$AF1028=$N1028),AND($AC1028="NO",$AF1028&lt;&gt;$N1028)),0,1)),0)</f>
        <v>0</v>
      </c>
      <c r="AK1028" s="186">
        <f>IF(AG1028&lt;&gt;"",IF(AI1028=1,1,IF(OR(AG1028&gt;O1028,AND(AC1028="SI",AG1028=O1028),AND(AC1028="NO",AG1028&lt;&gt;O1028)),0,1)),0)</f>
        <v>0</v>
      </c>
      <c r="AL1028" s="186">
        <f>IF(AC1028&lt;&gt;"",(+AI1028+AJ1028+AK1028),0)</f>
        <v>0</v>
      </c>
      <c r="AM1028" s="251" t="str">
        <f>IF($AL1028&gt;=2,IF(AND($AF1028="",$AG1028=""),"",IF(AND($AF1028&gt;5,$AG1028&gt;5),"I","")),"")</f>
        <v/>
      </c>
      <c r="AN1028" s="251" t="str">
        <f>IF($AL1028&gt;=2,IF(AND($AF1028="",$AG1028=""),"",IF(AND($AF1028&lt;6,$AG1028&gt;5),"II","")),"")</f>
        <v/>
      </c>
      <c r="AO1028" s="251" t="str">
        <f>IF($AL1028&gt;=2,IF(AND($AF1028="",$AG1028=""),"",IF(AND($AF1028&lt;6,$AG1028&lt;6),"III","")),"")</f>
        <v/>
      </c>
      <c r="AP1028" s="251" t="str">
        <f>IF($AL1028&gt;=2,IF(AND($AF1028="",$AG1028=""),"",IF(AND($AF1028&gt;5,$AG1028&lt;6),"IV","")),"")</f>
        <v/>
      </c>
      <c r="AQ1028" s="261"/>
      <c r="AR1028" s="254"/>
    </row>
    <row r="1029" spans="1:44" ht="13.5" customHeight="1" x14ac:dyDescent="0.2">
      <c r="A1029" s="278"/>
      <c r="B1029" s="287"/>
      <c r="C1029" s="222"/>
      <c r="D1029" s="222"/>
      <c r="E1029" s="219"/>
      <c r="F1029" s="222"/>
      <c r="G1029" s="225"/>
      <c r="H1029" s="197"/>
      <c r="I1029" s="243"/>
      <c r="J1029" s="182"/>
      <c r="K1029" s="180"/>
      <c r="L1029" s="180"/>
      <c r="M1029" s="182"/>
      <c r="N1029" s="190"/>
      <c r="O1029" s="190"/>
      <c r="P1029" s="193"/>
      <c r="Q1029" s="180"/>
      <c r="R1029" s="257"/>
      <c r="S1029" s="30" t="s">
        <v>1137</v>
      </c>
      <c r="T1029" s="76"/>
      <c r="U1029" s="77"/>
      <c r="V1029" s="77"/>
      <c r="W1029" s="77"/>
      <c r="X1029" s="77"/>
      <c r="Y1029" s="77"/>
      <c r="Z1029" s="31" t="str">
        <f t="shared" si="82"/>
        <v/>
      </c>
      <c r="AA1029" s="81">
        <f t="shared" si="83"/>
        <v>0</v>
      </c>
      <c r="AB1029" s="81">
        <f t="shared" si="84"/>
        <v>0</v>
      </c>
      <c r="AC1029" s="343"/>
      <c r="AD1029" s="238"/>
      <c r="AE1029" s="238"/>
      <c r="AF1029" s="190"/>
      <c r="AG1029" s="190"/>
      <c r="AH1029" s="200"/>
      <c r="AI1029" s="200"/>
      <c r="AJ1029" s="187"/>
      <c r="AK1029" s="187"/>
      <c r="AL1029" s="187"/>
      <c r="AM1029" s="252"/>
      <c r="AN1029" s="252"/>
      <c r="AO1029" s="252"/>
      <c r="AP1029" s="252"/>
      <c r="AQ1029" s="262"/>
      <c r="AR1029" s="209"/>
    </row>
    <row r="1030" spans="1:44" ht="13.5" customHeight="1" x14ac:dyDescent="0.2">
      <c r="A1030" s="278"/>
      <c r="B1030" s="287"/>
      <c r="C1030" s="222"/>
      <c r="D1030" s="222"/>
      <c r="E1030" s="219"/>
      <c r="F1030" s="222"/>
      <c r="G1030" s="225"/>
      <c r="H1030" s="197"/>
      <c r="I1030" s="243"/>
      <c r="J1030" s="182"/>
      <c r="K1030" s="180"/>
      <c r="L1030" s="180"/>
      <c r="M1030" s="182"/>
      <c r="N1030" s="190"/>
      <c r="O1030" s="190"/>
      <c r="P1030" s="193"/>
      <c r="Q1030" s="180"/>
      <c r="R1030" s="257"/>
      <c r="S1030" s="30" t="s">
        <v>1138</v>
      </c>
      <c r="T1030" s="76"/>
      <c r="U1030" s="77"/>
      <c r="V1030" s="77"/>
      <c r="W1030" s="77"/>
      <c r="X1030" s="77"/>
      <c r="Y1030" s="77"/>
      <c r="Z1030" s="31" t="str">
        <f t="shared" si="82"/>
        <v/>
      </c>
      <c r="AA1030" s="81">
        <f t="shared" si="83"/>
        <v>0</v>
      </c>
      <c r="AB1030" s="81">
        <f t="shared" si="84"/>
        <v>0</v>
      </c>
      <c r="AC1030" s="343"/>
      <c r="AD1030" s="238"/>
      <c r="AE1030" s="238"/>
      <c r="AF1030" s="190"/>
      <c r="AG1030" s="190"/>
      <c r="AH1030" s="200"/>
      <c r="AI1030" s="200"/>
      <c r="AJ1030" s="187"/>
      <c r="AK1030" s="187"/>
      <c r="AL1030" s="187"/>
      <c r="AM1030" s="252"/>
      <c r="AN1030" s="252"/>
      <c r="AO1030" s="252"/>
      <c r="AP1030" s="252"/>
      <c r="AQ1030" s="262"/>
      <c r="AR1030" s="209"/>
    </row>
    <row r="1031" spans="1:44" ht="13.5" customHeight="1" x14ac:dyDescent="0.2">
      <c r="A1031" s="278"/>
      <c r="B1031" s="287"/>
      <c r="C1031" s="222"/>
      <c r="D1031" s="222"/>
      <c r="E1031" s="219"/>
      <c r="F1031" s="222"/>
      <c r="G1031" s="225"/>
      <c r="H1031" s="197"/>
      <c r="I1031" s="243"/>
      <c r="J1031" s="182"/>
      <c r="K1031" s="180"/>
      <c r="L1031" s="180"/>
      <c r="M1031" s="182"/>
      <c r="N1031" s="190"/>
      <c r="O1031" s="190"/>
      <c r="P1031" s="193"/>
      <c r="Q1031" s="180"/>
      <c r="R1031" s="257"/>
      <c r="S1031" s="30" t="s">
        <v>1139</v>
      </c>
      <c r="T1031" s="76"/>
      <c r="U1031" s="77"/>
      <c r="V1031" s="77"/>
      <c r="W1031" s="77"/>
      <c r="X1031" s="77"/>
      <c r="Y1031" s="77"/>
      <c r="Z1031" s="31" t="str">
        <f t="shared" si="82"/>
        <v/>
      </c>
      <c r="AA1031" s="81">
        <f t="shared" si="83"/>
        <v>0</v>
      </c>
      <c r="AB1031" s="81">
        <f t="shared" si="84"/>
        <v>0</v>
      </c>
      <c r="AC1031" s="343"/>
      <c r="AD1031" s="238"/>
      <c r="AE1031" s="238"/>
      <c r="AF1031" s="190"/>
      <c r="AG1031" s="190"/>
      <c r="AH1031" s="200"/>
      <c r="AI1031" s="200"/>
      <c r="AJ1031" s="187"/>
      <c r="AK1031" s="187"/>
      <c r="AL1031" s="187"/>
      <c r="AM1031" s="252"/>
      <c r="AN1031" s="252"/>
      <c r="AO1031" s="252"/>
      <c r="AP1031" s="252"/>
      <c r="AQ1031" s="262"/>
      <c r="AR1031" s="209"/>
    </row>
    <row r="1032" spans="1:44" ht="13.5" customHeight="1" x14ac:dyDescent="0.2">
      <c r="A1032" s="278"/>
      <c r="B1032" s="287"/>
      <c r="C1032" s="222"/>
      <c r="D1032" s="222"/>
      <c r="E1032" s="219"/>
      <c r="F1032" s="222"/>
      <c r="G1032" s="225"/>
      <c r="H1032" s="197"/>
      <c r="I1032" s="243"/>
      <c r="J1032" s="182"/>
      <c r="K1032" s="180"/>
      <c r="L1032" s="180"/>
      <c r="M1032" s="182"/>
      <c r="N1032" s="190"/>
      <c r="O1032" s="190"/>
      <c r="P1032" s="193"/>
      <c r="Q1032" s="180"/>
      <c r="R1032" s="257"/>
      <c r="S1032" s="30" t="s">
        <v>1140</v>
      </c>
      <c r="T1032" s="76"/>
      <c r="U1032" s="77"/>
      <c r="V1032" s="77"/>
      <c r="W1032" s="77"/>
      <c r="X1032" s="77"/>
      <c r="Y1032" s="77"/>
      <c r="Z1032" s="31" t="str">
        <f t="shared" si="82"/>
        <v/>
      </c>
      <c r="AA1032" s="81">
        <f t="shared" si="83"/>
        <v>0</v>
      </c>
      <c r="AB1032" s="81">
        <f t="shared" si="84"/>
        <v>0</v>
      </c>
      <c r="AC1032" s="343"/>
      <c r="AD1032" s="238"/>
      <c r="AE1032" s="238"/>
      <c r="AF1032" s="190"/>
      <c r="AG1032" s="190"/>
      <c r="AH1032" s="200"/>
      <c r="AI1032" s="200"/>
      <c r="AJ1032" s="187"/>
      <c r="AK1032" s="187"/>
      <c r="AL1032" s="187"/>
      <c r="AM1032" s="252"/>
      <c r="AN1032" s="252"/>
      <c r="AO1032" s="252"/>
      <c r="AP1032" s="252"/>
      <c r="AQ1032" s="262"/>
      <c r="AR1032" s="209"/>
    </row>
    <row r="1033" spans="1:44" ht="13.5" customHeight="1" x14ac:dyDescent="0.2">
      <c r="A1033" s="278"/>
      <c r="B1033" s="287"/>
      <c r="C1033" s="222"/>
      <c r="D1033" s="222"/>
      <c r="E1033" s="219"/>
      <c r="F1033" s="222"/>
      <c r="G1033" s="225"/>
      <c r="H1033" s="197"/>
      <c r="I1033" s="243">
        <v>41.2</v>
      </c>
      <c r="J1033" s="182"/>
      <c r="K1033" s="180"/>
      <c r="L1033" s="180"/>
      <c r="M1033" s="182"/>
      <c r="N1033" s="190"/>
      <c r="O1033" s="190"/>
      <c r="P1033" s="193"/>
      <c r="Q1033" s="180"/>
      <c r="R1033" s="256">
        <f>IF(Q1033="SI",1,IF(Q1033="NO",3,0))</f>
        <v>0</v>
      </c>
      <c r="S1033" s="30" t="s">
        <v>1141</v>
      </c>
      <c r="T1033" s="76"/>
      <c r="U1033" s="77"/>
      <c r="V1033" s="77"/>
      <c r="W1033" s="77"/>
      <c r="X1033" s="77"/>
      <c r="Y1033" s="77"/>
      <c r="Z1033" s="31" t="str">
        <f t="shared" si="82"/>
        <v/>
      </c>
      <c r="AA1033" s="81">
        <f t="shared" si="83"/>
        <v>0</v>
      </c>
      <c r="AB1033" s="81">
        <f t="shared" si="84"/>
        <v>0</v>
      </c>
      <c r="AC1033" s="343"/>
      <c r="AD1033" s="238"/>
      <c r="AE1033" s="238"/>
      <c r="AF1033" s="190"/>
      <c r="AG1033" s="190"/>
      <c r="AH1033" s="200"/>
      <c r="AI1033" s="200"/>
      <c r="AJ1033" s="187"/>
      <c r="AK1033" s="187"/>
      <c r="AL1033" s="187"/>
      <c r="AM1033" s="252"/>
      <c r="AN1033" s="252"/>
      <c r="AO1033" s="252"/>
      <c r="AP1033" s="252"/>
      <c r="AQ1033" s="262"/>
      <c r="AR1033" s="255"/>
    </row>
    <row r="1034" spans="1:44" ht="13.5" customHeight="1" x14ac:dyDescent="0.2">
      <c r="A1034" s="278"/>
      <c r="B1034" s="287"/>
      <c r="C1034" s="222"/>
      <c r="D1034" s="222"/>
      <c r="E1034" s="219"/>
      <c r="F1034" s="222"/>
      <c r="G1034" s="225"/>
      <c r="H1034" s="197"/>
      <c r="I1034" s="243"/>
      <c r="J1034" s="182"/>
      <c r="K1034" s="180"/>
      <c r="L1034" s="180"/>
      <c r="M1034" s="182"/>
      <c r="N1034" s="190"/>
      <c r="O1034" s="190"/>
      <c r="P1034" s="193"/>
      <c r="Q1034" s="180"/>
      <c r="R1034" s="257"/>
      <c r="S1034" s="30" t="s">
        <v>1142</v>
      </c>
      <c r="T1034" s="76"/>
      <c r="U1034" s="77"/>
      <c r="V1034" s="77"/>
      <c r="W1034" s="77"/>
      <c r="X1034" s="77"/>
      <c r="Y1034" s="77"/>
      <c r="Z1034" s="31" t="str">
        <f t="shared" si="82"/>
        <v/>
      </c>
      <c r="AA1034" s="81">
        <f t="shared" si="83"/>
        <v>0</v>
      </c>
      <c r="AB1034" s="81">
        <f t="shared" si="84"/>
        <v>0</v>
      </c>
      <c r="AC1034" s="343"/>
      <c r="AD1034" s="238"/>
      <c r="AE1034" s="238"/>
      <c r="AF1034" s="190"/>
      <c r="AG1034" s="190"/>
      <c r="AH1034" s="200"/>
      <c r="AI1034" s="200"/>
      <c r="AJ1034" s="187"/>
      <c r="AK1034" s="187"/>
      <c r="AL1034" s="187"/>
      <c r="AM1034" s="252"/>
      <c r="AN1034" s="252"/>
      <c r="AO1034" s="252"/>
      <c r="AP1034" s="252"/>
      <c r="AQ1034" s="262"/>
      <c r="AR1034" s="209"/>
    </row>
    <row r="1035" spans="1:44" ht="13.5" customHeight="1" x14ac:dyDescent="0.2">
      <c r="A1035" s="278"/>
      <c r="B1035" s="287"/>
      <c r="C1035" s="222"/>
      <c r="D1035" s="222"/>
      <c r="E1035" s="219"/>
      <c r="F1035" s="222"/>
      <c r="G1035" s="225"/>
      <c r="H1035" s="197"/>
      <c r="I1035" s="243"/>
      <c r="J1035" s="182"/>
      <c r="K1035" s="180"/>
      <c r="L1035" s="180"/>
      <c r="M1035" s="182"/>
      <c r="N1035" s="190"/>
      <c r="O1035" s="190"/>
      <c r="P1035" s="193"/>
      <c r="Q1035" s="180"/>
      <c r="R1035" s="257"/>
      <c r="S1035" s="30" t="s">
        <v>1143</v>
      </c>
      <c r="T1035" s="76"/>
      <c r="U1035" s="77"/>
      <c r="V1035" s="77"/>
      <c r="W1035" s="77"/>
      <c r="X1035" s="77"/>
      <c r="Y1035" s="77"/>
      <c r="Z1035" s="31" t="str">
        <f t="shared" si="82"/>
        <v/>
      </c>
      <c r="AA1035" s="81">
        <f t="shared" si="83"/>
        <v>0</v>
      </c>
      <c r="AB1035" s="81">
        <f t="shared" si="84"/>
        <v>0</v>
      </c>
      <c r="AC1035" s="343"/>
      <c r="AD1035" s="238"/>
      <c r="AE1035" s="238"/>
      <c r="AF1035" s="190"/>
      <c r="AG1035" s="190"/>
      <c r="AH1035" s="200"/>
      <c r="AI1035" s="200"/>
      <c r="AJ1035" s="187"/>
      <c r="AK1035" s="187"/>
      <c r="AL1035" s="187"/>
      <c r="AM1035" s="252"/>
      <c r="AN1035" s="252"/>
      <c r="AO1035" s="252"/>
      <c r="AP1035" s="252"/>
      <c r="AQ1035" s="262"/>
      <c r="AR1035" s="209"/>
    </row>
    <row r="1036" spans="1:44" ht="13.5" customHeight="1" x14ac:dyDescent="0.2">
      <c r="A1036" s="278"/>
      <c r="B1036" s="287"/>
      <c r="C1036" s="222"/>
      <c r="D1036" s="222"/>
      <c r="E1036" s="219"/>
      <c r="F1036" s="222"/>
      <c r="G1036" s="225"/>
      <c r="H1036" s="197"/>
      <c r="I1036" s="243"/>
      <c r="J1036" s="182"/>
      <c r="K1036" s="180"/>
      <c r="L1036" s="180"/>
      <c r="M1036" s="182"/>
      <c r="N1036" s="190"/>
      <c r="O1036" s="190"/>
      <c r="P1036" s="193"/>
      <c r="Q1036" s="180"/>
      <c r="R1036" s="257"/>
      <c r="S1036" s="30" t="s">
        <v>1144</v>
      </c>
      <c r="T1036" s="76"/>
      <c r="U1036" s="77"/>
      <c r="V1036" s="77"/>
      <c r="W1036" s="77"/>
      <c r="X1036" s="77"/>
      <c r="Y1036" s="77"/>
      <c r="Z1036" s="31" t="str">
        <f t="shared" si="82"/>
        <v/>
      </c>
      <c r="AA1036" s="81">
        <f t="shared" si="83"/>
        <v>0</v>
      </c>
      <c r="AB1036" s="81">
        <f t="shared" si="84"/>
        <v>0</v>
      </c>
      <c r="AC1036" s="343"/>
      <c r="AD1036" s="238"/>
      <c r="AE1036" s="238"/>
      <c r="AF1036" s="190"/>
      <c r="AG1036" s="190"/>
      <c r="AH1036" s="200"/>
      <c r="AI1036" s="200"/>
      <c r="AJ1036" s="187"/>
      <c r="AK1036" s="187"/>
      <c r="AL1036" s="187"/>
      <c r="AM1036" s="252"/>
      <c r="AN1036" s="252"/>
      <c r="AO1036" s="252"/>
      <c r="AP1036" s="252"/>
      <c r="AQ1036" s="262"/>
      <c r="AR1036" s="209"/>
    </row>
    <row r="1037" spans="1:44" ht="13.5" customHeight="1" x14ac:dyDescent="0.2">
      <c r="A1037" s="278"/>
      <c r="B1037" s="287"/>
      <c r="C1037" s="222"/>
      <c r="D1037" s="222"/>
      <c r="E1037" s="219"/>
      <c r="F1037" s="222"/>
      <c r="G1037" s="225"/>
      <c r="H1037" s="197"/>
      <c r="I1037" s="243"/>
      <c r="J1037" s="182"/>
      <c r="K1037" s="180"/>
      <c r="L1037" s="180"/>
      <c r="M1037" s="182"/>
      <c r="N1037" s="190"/>
      <c r="O1037" s="190"/>
      <c r="P1037" s="193"/>
      <c r="Q1037" s="180"/>
      <c r="R1037" s="257"/>
      <c r="S1037" s="30" t="s">
        <v>1145</v>
      </c>
      <c r="T1037" s="76"/>
      <c r="U1037" s="77"/>
      <c r="V1037" s="77"/>
      <c r="W1037" s="77"/>
      <c r="X1037" s="77"/>
      <c r="Y1037" s="77"/>
      <c r="Z1037" s="31" t="str">
        <f t="shared" si="82"/>
        <v/>
      </c>
      <c r="AA1037" s="81">
        <f t="shared" si="83"/>
        <v>0</v>
      </c>
      <c r="AB1037" s="81">
        <f t="shared" si="84"/>
        <v>0</v>
      </c>
      <c r="AC1037" s="343"/>
      <c r="AD1037" s="238"/>
      <c r="AE1037" s="238"/>
      <c r="AF1037" s="190"/>
      <c r="AG1037" s="190"/>
      <c r="AH1037" s="200"/>
      <c r="AI1037" s="200"/>
      <c r="AJ1037" s="187"/>
      <c r="AK1037" s="187"/>
      <c r="AL1037" s="187"/>
      <c r="AM1037" s="252"/>
      <c r="AN1037" s="252"/>
      <c r="AO1037" s="252"/>
      <c r="AP1037" s="252"/>
      <c r="AQ1037" s="262"/>
      <c r="AR1037" s="209"/>
    </row>
    <row r="1038" spans="1:44" ht="13.5" customHeight="1" x14ac:dyDescent="0.2">
      <c r="A1038" s="278"/>
      <c r="B1038" s="287"/>
      <c r="C1038" s="222"/>
      <c r="D1038" s="222"/>
      <c r="E1038" s="219"/>
      <c r="F1038" s="222"/>
      <c r="G1038" s="225"/>
      <c r="H1038" s="197"/>
      <c r="I1038" s="243">
        <v>41.3</v>
      </c>
      <c r="J1038" s="182"/>
      <c r="K1038" s="180"/>
      <c r="L1038" s="180"/>
      <c r="M1038" s="182"/>
      <c r="N1038" s="190"/>
      <c r="O1038" s="190"/>
      <c r="P1038" s="193"/>
      <c r="Q1038" s="180"/>
      <c r="R1038" s="256">
        <f>IF(Q1038="SI",1,IF(Q1038="NO",3,0))</f>
        <v>0</v>
      </c>
      <c r="S1038" s="30" t="s">
        <v>1146</v>
      </c>
      <c r="T1038" s="76"/>
      <c r="U1038" s="77"/>
      <c r="V1038" s="77"/>
      <c r="W1038" s="77"/>
      <c r="X1038" s="77"/>
      <c r="Y1038" s="77"/>
      <c r="Z1038" s="31" t="str">
        <f t="shared" si="82"/>
        <v/>
      </c>
      <c r="AA1038" s="81">
        <f t="shared" si="83"/>
        <v>0</v>
      </c>
      <c r="AB1038" s="81">
        <f t="shared" si="84"/>
        <v>0</v>
      </c>
      <c r="AC1038" s="343"/>
      <c r="AD1038" s="238"/>
      <c r="AE1038" s="238"/>
      <c r="AF1038" s="190"/>
      <c r="AG1038" s="190"/>
      <c r="AH1038" s="200"/>
      <c r="AI1038" s="200"/>
      <c r="AJ1038" s="187"/>
      <c r="AK1038" s="187"/>
      <c r="AL1038" s="187"/>
      <c r="AM1038" s="252"/>
      <c r="AN1038" s="252"/>
      <c r="AO1038" s="252"/>
      <c r="AP1038" s="252"/>
      <c r="AQ1038" s="262"/>
      <c r="AR1038" s="255"/>
    </row>
    <row r="1039" spans="1:44" ht="13.5" customHeight="1" x14ac:dyDescent="0.2">
      <c r="A1039" s="278"/>
      <c r="B1039" s="287"/>
      <c r="C1039" s="222"/>
      <c r="D1039" s="222"/>
      <c r="E1039" s="219"/>
      <c r="F1039" s="222"/>
      <c r="G1039" s="225"/>
      <c r="H1039" s="197"/>
      <c r="I1039" s="243"/>
      <c r="J1039" s="182"/>
      <c r="K1039" s="180"/>
      <c r="L1039" s="180"/>
      <c r="M1039" s="182"/>
      <c r="N1039" s="190"/>
      <c r="O1039" s="190"/>
      <c r="P1039" s="193"/>
      <c r="Q1039" s="180"/>
      <c r="R1039" s="257"/>
      <c r="S1039" s="30" t="s">
        <v>1147</v>
      </c>
      <c r="T1039" s="76"/>
      <c r="U1039" s="77"/>
      <c r="V1039" s="77"/>
      <c r="W1039" s="77"/>
      <c r="X1039" s="77"/>
      <c r="Y1039" s="77"/>
      <c r="Z1039" s="31" t="str">
        <f t="shared" si="82"/>
        <v/>
      </c>
      <c r="AA1039" s="81">
        <f t="shared" si="83"/>
        <v>0</v>
      </c>
      <c r="AB1039" s="81">
        <f t="shared" si="84"/>
        <v>0</v>
      </c>
      <c r="AC1039" s="343"/>
      <c r="AD1039" s="238"/>
      <c r="AE1039" s="238"/>
      <c r="AF1039" s="190"/>
      <c r="AG1039" s="190"/>
      <c r="AH1039" s="200"/>
      <c r="AI1039" s="200"/>
      <c r="AJ1039" s="187"/>
      <c r="AK1039" s="187"/>
      <c r="AL1039" s="187"/>
      <c r="AM1039" s="252"/>
      <c r="AN1039" s="252"/>
      <c r="AO1039" s="252"/>
      <c r="AP1039" s="252"/>
      <c r="AQ1039" s="262"/>
      <c r="AR1039" s="209"/>
    </row>
    <row r="1040" spans="1:44" ht="13.5" customHeight="1" x14ac:dyDescent="0.2">
      <c r="A1040" s="278"/>
      <c r="B1040" s="287"/>
      <c r="C1040" s="222"/>
      <c r="D1040" s="222"/>
      <c r="E1040" s="219"/>
      <c r="F1040" s="222"/>
      <c r="G1040" s="225"/>
      <c r="H1040" s="197"/>
      <c r="I1040" s="243"/>
      <c r="J1040" s="182"/>
      <c r="K1040" s="180"/>
      <c r="L1040" s="180"/>
      <c r="M1040" s="182"/>
      <c r="N1040" s="190"/>
      <c r="O1040" s="190"/>
      <c r="P1040" s="193"/>
      <c r="Q1040" s="180"/>
      <c r="R1040" s="257"/>
      <c r="S1040" s="30" t="s">
        <v>1148</v>
      </c>
      <c r="T1040" s="76"/>
      <c r="U1040" s="77"/>
      <c r="V1040" s="77"/>
      <c r="W1040" s="77"/>
      <c r="X1040" s="77"/>
      <c r="Y1040" s="77"/>
      <c r="Z1040" s="31" t="str">
        <f>IF($T1040&lt;&gt;"",IF(AND(V1040="SI",W1040="SI",X1040="SI",Y1040="SI"),"Suficiente",IF(OR(V1040="NO",W1040="NO",X1040="NO",Y1040="NO"),"Deficiente",IF(OR(V1040="",W1040="",X1040="",Y1040=""),"Falta Valorar el Control",""))),"")</f>
        <v/>
      </c>
      <c r="AA1040" s="81">
        <f t="shared" si="83"/>
        <v>0</v>
      </c>
      <c r="AB1040" s="81">
        <f t="shared" si="84"/>
        <v>0</v>
      </c>
      <c r="AC1040" s="343"/>
      <c r="AD1040" s="238"/>
      <c r="AE1040" s="238"/>
      <c r="AF1040" s="190"/>
      <c r="AG1040" s="190"/>
      <c r="AH1040" s="200"/>
      <c r="AI1040" s="200"/>
      <c r="AJ1040" s="187"/>
      <c r="AK1040" s="187"/>
      <c r="AL1040" s="187"/>
      <c r="AM1040" s="252"/>
      <c r="AN1040" s="252"/>
      <c r="AO1040" s="252"/>
      <c r="AP1040" s="252"/>
      <c r="AQ1040" s="262"/>
      <c r="AR1040" s="209"/>
    </row>
    <row r="1041" spans="1:44" ht="13.5" customHeight="1" x14ac:dyDescent="0.2">
      <c r="A1041" s="278"/>
      <c r="B1041" s="287"/>
      <c r="C1041" s="222"/>
      <c r="D1041" s="222"/>
      <c r="E1041" s="219"/>
      <c r="F1041" s="222"/>
      <c r="G1041" s="225"/>
      <c r="H1041" s="197"/>
      <c r="I1041" s="243"/>
      <c r="J1041" s="182"/>
      <c r="K1041" s="180"/>
      <c r="L1041" s="180"/>
      <c r="M1041" s="182"/>
      <c r="N1041" s="190"/>
      <c r="O1041" s="190"/>
      <c r="P1041" s="193"/>
      <c r="Q1041" s="180"/>
      <c r="R1041" s="257"/>
      <c r="S1041" s="30" t="s">
        <v>1149</v>
      </c>
      <c r="T1041" s="76"/>
      <c r="U1041" s="77"/>
      <c r="V1041" s="77"/>
      <c r="W1041" s="77"/>
      <c r="X1041" s="77"/>
      <c r="Y1041" s="77"/>
      <c r="Z1041" s="31" t="str">
        <f>IF($T1041&lt;&gt;"",IF(AND(V1041="SI",W1041="SI",X1041="SI",Y1041="SI"),"Suficiente",IF(OR(V1041="NO",W1041="NO",X1041="NO",Y1041="NO"),"Deficiente",IF(OR(V1041="",W1041="",X1041="",Y1041=""),"Falta Valorar el Control",""))),"")</f>
        <v/>
      </c>
      <c r="AA1041" s="81">
        <f t="shared" si="83"/>
        <v>0</v>
      </c>
      <c r="AB1041" s="81">
        <f t="shared" si="84"/>
        <v>0</v>
      </c>
      <c r="AC1041" s="343"/>
      <c r="AD1041" s="238"/>
      <c r="AE1041" s="238"/>
      <c r="AF1041" s="190"/>
      <c r="AG1041" s="190"/>
      <c r="AH1041" s="200"/>
      <c r="AI1041" s="200"/>
      <c r="AJ1041" s="187"/>
      <c r="AK1041" s="187"/>
      <c r="AL1041" s="187"/>
      <c r="AM1041" s="252"/>
      <c r="AN1041" s="252"/>
      <c r="AO1041" s="252"/>
      <c r="AP1041" s="252"/>
      <c r="AQ1041" s="262"/>
      <c r="AR1041" s="209"/>
    </row>
    <row r="1042" spans="1:44" ht="13.5" customHeight="1" x14ac:dyDescent="0.2">
      <c r="A1042" s="278"/>
      <c r="B1042" s="287"/>
      <c r="C1042" s="222"/>
      <c r="D1042" s="222"/>
      <c r="E1042" s="219"/>
      <c r="F1042" s="222"/>
      <c r="G1042" s="225"/>
      <c r="H1042" s="197"/>
      <c r="I1042" s="243"/>
      <c r="J1042" s="182"/>
      <c r="K1042" s="180"/>
      <c r="L1042" s="180"/>
      <c r="M1042" s="182"/>
      <c r="N1042" s="190"/>
      <c r="O1042" s="190"/>
      <c r="P1042" s="193"/>
      <c r="Q1042" s="180"/>
      <c r="R1042" s="257"/>
      <c r="S1042" s="30" t="s">
        <v>1150</v>
      </c>
      <c r="T1042" s="76"/>
      <c r="U1042" s="77"/>
      <c r="V1042" s="77"/>
      <c r="W1042" s="77"/>
      <c r="X1042" s="77"/>
      <c r="Y1042" s="77"/>
      <c r="Z1042" s="31" t="str">
        <f>IF($T1042&lt;&gt;"",IF(AND(V1042="SI",W1042="SI",X1042="SI",Y1042="SI"),"Suficiente",IF(OR(V1042="NO",W1042="NO",X1042="NO",Y1042="NO"),"Deficiente",IF(OR(V1042="",W1042="",X1042="",Y1042=""),"Falta Valorar el Control",""))),"")</f>
        <v/>
      </c>
      <c r="AA1042" s="81">
        <f t="shared" si="83"/>
        <v>0</v>
      </c>
      <c r="AB1042" s="81">
        <f t="shared" si="84"/>
        <v>0</v>
      </c>
      <c r="AC1042" s="343"/>
      <c r="AD1042" s="238"/>
      <c r="AE1042" s="238"/>
      <c r="AF1042" s="190"/>
      <c r="AG1042" s="190"/>
      <c r="AH1042" s="200"/>
      <c r="AI1042" s="200"/>
      <c r="AJ1042" s="187"/>
      <c r="AK1042" s="187"/>
      <c r="AL1042" s="187"/>
      <c r="AM1042" s="252"/>
      <c r="AN1042" s="252"/>
      <c r="AO1042" s="252"/>
      <c r="AP1042" s="252"/>
      <c r="AQ1042" s="262"/>
      <c r="AR1042" s="209"/>
    </row>
    <row r="1043" spans="1:44" ht="13.5" customHeight="1" x14ac:dyDescent="0.2">
      <c r="A1043" s="278"/>
      <c r="B1043" s="287"/>
      <c r="C1043" s="222"/>
      <c r="D1043" s="222"/>
      <c r="E1043" s="219"/>
      <c r="F1043" s="222"/>
      <c r="G1043" s="225"/>
      <c r="H1043" s="197"/>
      <c r="I1043" s="243">
        <v>41.4</v>
      </c>
      <c r="J1043" s="182"/>
      <c r="K1043" s="180"/>
      <c r="L1043" s="180"/>
      <c r="M1043" s="182"/>
      <c r="N1043" s="190"/>
      <c r="O1043" s="190"/>
      <c r="P1043" s="193"/>
      <c r="Q1043" s="180"/>
      <c r="R1043" s="256">
        <f>IF(Q1043="SI",1,IF(Q1043="NO",3,0))</f>
        <v>0</v>
      </c>
      <c r="S1043" s="30" t="s">
        <v>1151</v>
      </c>
      <c r="T1043" s="76"/>
      <c r="U1043" s="77"/>
      <c r="V1043" s="77"/>
      <c r="W1043" s="77"/>
      <c r="X1043" s="77"/>
      <c r="Y1043" s="77"/>
      <c r="Z1043" s="31" t="str">
        <f t="shared" si="82"/>
        <v/>
      </c>
      <c r="AA1043" s="81">
        <f t="shared" si="83"/>
        <v>0</v>
      </c>
      <c r="AB1043" s="81">
        <f t="shared" si="84"/>
        <v>0</v>
      </c>
      <c r="AC1043" s="343"/>
      <c r="AD1043" s="238"/>
      <c r="AE1043" s="238"/>
      <c r="AF1043" s="190"/>
      <c r="AG1043" s="190"/>
      <c r="AH1043" s="200"/>
      <c r="AI1043" s="200"/>
      <c r="AJ1043" s="187"/>
      <c r="AK1043" s="187"/>
      <c r="AL1043" s="187"/>
      <c r="AM1043" s="252"/>
      <c r="AN1043" s="252"/>
      <c r="AO1043" s="252"/>
      <c r="AP1043" s="252"/>
      <c r="AQ1043" s="262"/>
      <c r="AR1043" s="255"/>
    </row>
    <row r="1044" spans="1:44" ht="13.5" customHeight="1" x14ac:dyDescent="0.2">
      <c r="A1044" s="278"/>
      <c r="B1044" s="287"/>
      <c r="C1044" s="222"/>
      <c r="D1044" s="222"/>
      <c r="E1044" s="219"/>
      <c r="F1044" s="222"/>
      <c r="G1044" s="225"/>
      <c r="H1044" s="197"/>
      <c r="I1044" s="243"/>
      <c r="J1044" s="182"/>
      <c r="K1044" s="180"/>
      <c r="L1044" s="180"/>
      <c r="M1044" s="182"/>
      <c r="N1044" s="190"/>
      <c r="O1044" s="190"/>
      <c r="P1044" s="193"/>
      <c r="Q1044" s="180"/>
      <c r="R1044" s="257"/>
      <c r="S1044" s="30" t="s">
        <v>1152</v>
      </c>
      <c r="T1044" s="76"/>
      <c r="U1044" s="77"/>
      <c r="V1044" s="77"/>
      <c r="W1044" s="77"/>
      <c r="X1044" s="77"/>
      <c r="Y1044" s="77"/>
      <c r="Z1044" s="31" t="str">
        <f t="shared" si="82"/>
        <v/>
      </c>
      <c r="AA1044" s="81">
        <f t="shared" si="83"/>
        <v>0</v>
      </c>
      <c r="AB1044" s="81">
        <f t="shared" si="84"/>
        <v>0</v>
      </c>
      <c r="AC1044" s="343"/>
      <c r="AD1044" s="238"/>
      <c r="AE1044" s="238"/>
      <c r="AF1044" s="190"/>
      <c r="AG1044" s="190"/>
      <c r="AH1044" s="200"/>
      <c r="AI1044" s="200"/>
      <c r="AJ1044" s="187"/>
      <c r="AK1044" s="187"/>
      <c r="AL1044" s="187"/>
      <c r="AM1044" s="252"/>
      <c r="AN1044" s="252"/>
      <c r="AO1044" s="252"/>
      <c r="AP1044" s="252"/>
      <c r="AQ1044" s="262"/>
      <c r="AR1044" s="209"/>
    </row>
    <row r="1045" spans="1:44" ht="13.5" customHeight="1" x14ac:dyDescent="0.2">
      <c r="A1045" s="278"/>
      <c r="B1045" s="287"/>
      <c r="C1045" s="222"/>
      <c r="D1045" s="222"/>
      <c r="E1045" s="219"/>
      <c r="F1045" s="222"/>
      <c r="G1045" s="225"/>
      <c r="H1045" s="197"/>
      <c r="I1045" s="243"/>
      <c r="J1045" s="182"/>
      <c r="K1045" s="180"/>
      <c r="L1045" s="180"/>
      <c r="M1045" s="182"/>
      <c r="N1045" s="190"/>
      <c r="O1045" s="190"/>
      <c r="P1045" s="193"/>
      <c r="Q1045" s="180"/>
      <c r="R1045" s="257"/>
      <c r="S1045" s="30" t="s">
        <v>1153</v>
      </c>
      <c r="T1045" s="76"/>
      <c r="U1045" s="77"/>
      <c r="V1045" s="77"/>
      <c r="W1045" s="77"/>
      <c r="X1045" s="77"/>
      <c r="Y1045" s="77"/>
      <c r="Z1045" s="31" t="str">
        <f t="shared" si="82"/>
        <v/>
      </c>
      <c r="AA1045" s="81">
        <f t="shared" si="83"/>
        <v>0</v>
      </c>
      <c r="AB1045" s="81">
        <f t="shared" si="84"/>
        <v>0</v>
      </c>
      <c r="AC1045" s="343"/>
      <c r="AD1045" s="238"/>
      <c r="AE1045" s="238"/>
      <c r="AF1045" s="190"/>
      <c r="AG1045" s="190"/>
      <c r="AH1045" s="200"/>
      <c r="AI1045" s="200"/>
      <c r="AJ1045" s="187"/>
      <c r="AK1045" s="187"/>
      <c r="AL1045" s="187"/>
      <c r="AM1045" s="252"/>
      <c r="AN1045" s="252"/>
      <c r="AO1045" s="252"/>
      <c r="AP1045" s="252"/>
      <c r="AQ1045" s="262"/>
      <c r="AR1045" s="209"/>
    </row>
    <row r="1046" spans="1:44" ht="13.5" customHeight="1" x14ac:dyDescent="0.2">
      <c r="A1046" s="278"/>
      <c r="B1046" s="287"/>
      <c r="C1046" s="222"/>
      <c r="D1046" s="222"/>
      <c r="E1046" s="219"/>
      <c r="F1046" s="222"/>
      <c r="G1046" s="225"/>
      <c r="H1046" s="197"/>
      <c r="I1046" s="243"/>
      <c r="J1046" s="182"/>
      <c r="K1046" s="180"/>
      <c r="L1046" s="180"/>
      <c r="M1046" s="182"/>
      <c r="N1046" s="190"/>
      <c r="O1046" s="190"/>
      <c r="P1046" s="193"/>
      <c r="Q1046" s="180"/>
      <c r="R1046" s="257"/>
      <c r="S1046" s="30" t="s">
        <v>1154</v>
      </c>
      <c r="T1046" s="76"/>
      <c r="U1046" s="77"/>
      <c r="V1046" s="77"/>
      <c r="W1046" s="77"/>
      <c r="X1046" s="77"/>
      <c r="Y1046" s="77"/>
      <c r="Z1046" s="31" t="str">
        <f t="shared" si="82"/>
        <v/>
      </c>
      <c r="AA1046" s="81">
        <f t="shared" si="83"/>
        <v>0</v>
      </c>
      <c r="AB1046" s="81">
        <f t="shared" si="84"/>
        <v>0</v>
      </c>
      <c r="AC1046" s="343"/>
      <c r="AD1046" s="238"/>
      <c r="AE1046" s="238"/>
      <c r="AF1046" s="190"/>
      <c r="AG1046" s="190"/>
      <c r="AH1046" s="200"/>
      <c r="AI1046" s="200"/>
      <c r="AJ1046" s="187"/>
      <c r="AK1046" s="187"/>
      <c r="AL1046" s="187"/>
      <c r="AM1046" s="252"/>
      <c r="AN1046" s="252"/>
      <c r="AO1046" s="252"/>
      <c r="AP1046" s="252"/>
      <c r="AQ1046" s="262"/>
      <c r="AR1046" s="209"/>
    </row>
    <row r="1047" spans="1:44" ht="13.5" customHeight="1" x14ac:dyDescent="0.2">
      <c r="A1047" s="278"/>
      <c r="B1047" s="287"/>
      <c r="C1047" s="222"/>
      <c r="D1047" s="222"/>
      <c r="E1047" s="219"/>
      <c r="F1047" s="222"/>
      <c r="G1047" s="225"/>
      <c r="H1047" s="197"/>
      <c r="I1047" s="243"/>
      <c r="J1047" s="182"/>
      <c r="K1047" s="180"/>
      <c r="L1047" s="180"/>
      <c r="M1047" s="182"/>
      <c r="N1047" s="190"/>
      <c r="O1047" s="190"/>
      <c r="P1047" s="193"/>
      <c r="Q1047" s="180"/>
      <c r="R1047" s="257"/>
      <c r="S1047" s="30" t="s">
        <v>1155</v>
      </c>
      <c r="T1047" s="76"/>
      <c r="U1047" s="77"/>
      <c r="V1047" s="77"/>
      <c r="W1047" s="77"/>
      <c r="X1047" s="77"/>
      <c r="Y1047" s="77"/>
      <c r="Z1047" s="31" t="str">
        <f t="shared" si="82"/>
        <v/>
      </c>
      <c r="AA1047" s="81">
        <f t="shared" si="83"/>
        <v>0</v>
      </c>
      <c r="AB1047" s="81">
        <f t="shared" si="84"/>
        <v>0</v>
      </c>
      <c r="AC1047" s="343"/>
      <c r="AD1047" s="238"/>
      <c r="AE1047" s="238"/>
      <c r="AF1047" s="190"/>
      <c r="AG1047" s="190"/>
      <c r="AH1047" s="200"/>
      <c r="AI1047" s="200"/>
      <c r="AJ1047" s="187"/>
      <c r="AK1047" s="187"/>
      <c r="AL1047" s="187"/>
      <c r="AM1047" s="252"/>
      <c r="AN1047" s="252"/>
      <c r="AO1047" s="252"/>
      <c r="AP1047" s="252"/>
      <c r="AQ1047" s="262"/>
      <c r="AR1047" s="209"/>
    </row>
    <row r="1048" spans="1:44" ht="13.5" customHeight="1" x14ac:dyDescent="0.2">
      <c r="A1048" s="278"/>
      <c r="B1048" s="287"/>
      <c r="C1048" s="222"/>
      <c r="D1048" s="222"/>
      <c r="E1048" s="219"/>
      <c r="F1048" s="222"/>
      <c r="G1048" s="225"/>
      <c r="H1048" s="197"/>
      <c r="I1048" s="243">
        <v>41.5</v>
      </c>
      <c r="J1048" s="182"/>
      <c r="K1048" s="180"/>
      <c r="L1048" s="180"/>
      <c r="M1048" s="182"/>
      <c r="N1048" s="190"/>
      <c r="O1048" s="190"/>
      <c r="P1048" s="193"/>
      <c r="Q1048" s="180"/>
      <c r="R1048" s="256">
        <f>IF(Q1048="SI",1,IF(Q1048="NO",3,0))</f>
        <v>0</v>
      </c>
      <c r="S1048" s="30" t="s">
        <v>1156</v>
      </c>
      <c r="T1048" s="76"/>
      <c r="U1048" s="77"/>
      <c r="V1048" s="77"/>
      <c r="W1048" s="77"/>
      <c r="X1048" s="77"/>
      <c r="Y1048" s="77"/>
      <c r="Z1048" s="31" t="str">
        <f t="shared" si="82"/>
        <v/>
      </c>
      <c r="AA1048" s="81">
        <f t="shared" si="83"/>
        <v>0</v>
      </c>
      <c r="AB1048" s="81">
        <f t="shared" si="84"/>
        <v>0</v>
      </c>
      <c r="AC1048" s="343"/>
      <c r="AD1048" s="238"/>
      <c r="AE1048" s="238"/>
      <c r="AF1048" s="190"/>
      <c r="AG1048" s="190"/>
      <c r="AH1048" s="200"/>
      <c r="AI1048" s="200"/>
      <c r="AJ1048" s="187"/>
      <c r="AK1048" s="187"/>
      <c r="AL1048" s="187"/>
      <c r="AM1048" s="252"/>
      <c r="AN1048" s="252"/>
      <c r="AO1048" s="252"/>
      <c r="AP1048" s="252"/>
      <c r="AQ1048" s="262"/>
      <c r="AR1048" s="255"/>
    </row>
    <row r="1049" spans="1:44" ht="13.5" customHeight="1" x14ac:dyDescent="0.2">
      <c r="A1049" s="278"/>
      <c r="B1049" s="287"/>
      <c r="C1049" s="222"/>
      <c r="D1049" s="222"/>
      <c r="E1049" s="219"/>
      <c r="F1049" s="222"/>
      <c r="G1049" s="225"/>
      <c r="H1049" s="197"/>
      <c r="I1049" s="243"/>
      <c r="J1049" s="182"/>
      <c r="K1049" s="180"/>
      <c r="L1049" s="180"/>
      <c r="M1049" s="182"/>
      <c r="N1049" s="190"/>
      <c r="O1049" s="190"/>
      <c r="P1049" s="193"/>
      <c r="Q1049" s="180"/>
      <c r="R1049" s="257"/>
      <c r="S1049" s="30" t="s">
        <v>1157</v>
      </c>
      <c r="T1049" s="76"/>
      <c r="U1049" s="77"/>
      <c r="V1049" s="77"/>
      <c r="W1049" s="77"/>
      <c r="X1049" s="77"/>
      <c r="Y1049" s="77"/>
      <c r="Z1049" s="31" t="str">
        <f t="shared" si="82"/>
        <v/>
      </c>
      <c r="AA1049" s="81">
        <f t="shared" si="83"/>
        <v>0</v>
      </c>
      <c r="AB1049" s="81">
        <f t="shared" si="84"/>
        <v>0</v>
      </c>
      <c r="AC1049" s="343"/>
      <c r="AD1049" s="238"/>
      <c r="AE1049" s="238"/>
      <c r="AF1049" s="190"/>
      <c r="AG1049" s="190"/>
      <c r="AH1049" s="200"/>
      <c r="AI1049" s="200"/>
      <c r="AJ1049" s="187"/>
      <c r="AK1049" s="187"/>
      <c r="AL1049" s="187"/>
      <c r="AM1049" s="252"/>
      <c r="AN1049" s="252"/>
      <c r="AO1049" s="252"/>
      <c r="AP1049" s="252"/>
      <c r="AQ1049" s="262"/>
      <c r="AR1049" s="209"/>
    </row>
    <row r="1050" spans="1:44" ht="13.5" customHeight="1" x14ac:dyDescent="0.2">
      <c r="A1050" s="278"/>
      <c r="B1050" s="287"/>
      <c r="C1050" s="222"/>
      <c r="D1050" s="222"/>
      <c r="E1050" s="219"/>
      <c r="F1050" s="222"/>
      <c r="G1050" s="225"/>
      <c r="H1050" s="197"/>
      <c r="I1050" s="243"/>
      <c r="J1050" s="182"/>
      <c r="K1050" s="180"/>
      <c r="L1050" s="180"/>
      <c r="M1050" s="182"/>
      <c r="N1050" s="190"/>
      <c r="O1050" s="190"/>
      <c r="P1050" s="193"/>
      <c r="Q1050" s="180"/>
      <c r="R1050" s="257"/>
      <c r="S1050" s="30" t="s">
        <v>1158</v>
      </c>
      <c r="T1050" s="76"/>
      <c r="U1050" s="77"/>
      <c r="V1050" s="77"/>
      <c r="W1050" s="77"/>
      <c r="X1050" s="77"/>
      <c r="Y1050" s="77"/>
      <c r="Z1050" s="31" t="str">
        <f t="shared" si="82"/>
        <v/>
      </c>
      <c r="AA1050" s="81">
        <f t="shared" si="83"/>
        <v>0</v>
      </c>
      <c r="AB1050" s="81">
        <f t="shared" si="84"/>
        <v>0</v>
      </c>
      <c r="AC1050" s="343"/>
      <c r="AD1050" s="238"/>
      <c r="AE1050" s="238"/>
      <c r="AF1050" s="190"/>
      <c r="AG1050" s="190"/>
      <c r="AH1050" s="200"/>
      <c r="AI1050" s="200"/>
      <c r="AJ1050" s="187"/>
      <c r="AK1050" s="187"/>
      <c r="AL1050" s="187"/>
      <c r="AM1050" s="252"/>
      <c r="AN1050" s="252"/>
      <c r="AO1050" s="252"/>
      <c r="AP1050" s="252"/>
      <c r="AQ1050" s="262"/>
      <c r="AR1050" s="209"/>
    </row>
    <row r="1051" spans="1:44" ht="13.5" customHeight="1" x14ac:dyDescent="0.2">
      <c r="A1051" s="278"/>
      <c r="B1051" s="287"/>
      <c r="C1051" s="222"/>
      <c r="D1051" s="222"/>
      <c r="E1051" s="219"/>
      <c r="F1051" s="222"/>
      <c r="G1051" s="225"/>
      <c r="H1051" s="197"/>
      <c r="I1051" s="243"/>
      <c r="J1051" s="182"/>
      <c r="K1051" s="180"/>
      <c r="L1051" s="180"/>
      <c r="M1051" s="182"/>
      <c r="N1051" s="190"/>
      <c r="O1051" s="190"/>
      <c r="P1051" s="193"/>
      <c r="Q1051" s="180"/>
      <c r="R1051" s="257"/>
      <c r="S1051" s="30" t="s">
        <v>1159</v>
      </c>
      <c r="T1051" s="76"/>
      <c r="U1051" s="77"/>
      <c r="V1051" s="77"/>
      <c r="W1051" s="77"/>
      <c r="X1051" s="77"/>
      <c r="Y1051" s="77"/>
      <c r="Z1051" s="31" t="str">
        <f t="shared" si="82"/>
        <v/>
      </c>
      <c r="AA1051" s="81">
        <f t="shared" si="83"/>
        <v>0</v>
      </c>
      <c r="AB1051" s="81">
        <f t="shared" si="84"/>
        <v>0</v>
      </c>
      <c r="AC1051" s="343"/>
      <c r="AD1051" s="238"/>
      <c r="AE1051" s="238"/>
      <c r="AF1051" s="190"/>
      <c r="AG1051" s="190"/>
      <c r="AH1051" s="200"/>
      <c r="AI1051" s="200"/>
      <c r="AJ1051" s="187"/>
      <c r="AK1051" s="187"/>
      <c r="AL1051" s="187"/>
      <c r="AM1051" s="252"/>
      <c r="AN1051" s="252"/>
      <c r="AO1051" s="252"/>
      <c r="AP1051" s="252"/>
      <c r="AQ1051" s="262"/>
      <c r="AR1051" s="209"/>
    </row>
    <row r="1052" spans="1:44" ht="13.5" customHeight="1" x14ac:dyDescent="0.2">
      <c r="A1052" s="279"/>
      <c r="B1052" s="288"/>
      <c r="C1052" s="223"/>
      <c r="D1052" s="223"/>
      <c r="E1052" s="220"/>
      <c r="F1052" s="223"/>
      <c r="G1052" s="226"/>
      <c r="H1052" s="198"/>
      <c r="I1052" s="244"/>
      <c r="J1052" s="228"/>
      <c r="K1052" s="181"/>
      <c r="L1052" s="181"/>
      <c r="M1052" s="228"/>
      <c r="N1052" s="191"/>
      <c r="O1052" s="191"/>
      <c r="P1052" s="194"/>
      <c r="Q1052" s="181"/>
      <c r="R1052" s="299"/>
      <c r="S1052" s="32" t="s">
        <v>1160</v>
      </c>
      <c r="T1052" s="78"/>
      <c r="U1052" s="79"/>
      <c r="V1052" s="79"/>
      <c r="W1052" s="79"/>
      <c r="X1052" s="79"/>
      <c r="Y1052" s="79"/>
      <c r="Z1052" s="33" t="str">
        <f t="shared" si="82"/>
        <v/>
      </c>
      <c r="AA1052" s="82">
        <f t="shared" si="83"/>
        <v>0</v>
      </c>
      <c r="AB1052" s="82">
        <f t="shared" si="84"/>
        <v>0</v>
      </c>
      <c r="AC1052" s="344"/>
      <c r="AD1052" s="239"/>
      <c r="AE1052" s="239"/>
      <c r="AF1052" s="191"/>
      <c r="AG1052" s="191"/>
      <c r="AH1052" s="201"/>
      <c r="AI1052" s="201"/>
      <c r="AJ1052" s="188"/>
      <c r="AK1052" s="188"/>
      <c r="AL1052" s="188"/>
      <c r="AM1052" s="253"/>
      <c r="AN1052" s="253"/>
      <c r="AO1052" s="253"/>
      <c r="AP1052" s="253"/>
      <c r="AQ1052" s="263"/>
      <c r="AR1052" s="210"/>
    </row>
    <row r="1053" spans="1:44" ht="25.5" x14ac:dyDescent="0.2">
      <c r="A1053" s="289" t="str">
        <f>IF(E1053&lt;&gt;"",'Información General'!$D$15&amp;"_"&amp;+$A$1+42,"")</f>
        <v/>
      </c>
      <c r="B1053" s="274"/>
      <c r="C1053" s="271"/>
      <c r="D1053" s="274"/>
      <c r="E1053" s="280"/>
      <c r="F1053" s="274"/>
      <c r="G1053" s="283"/>
      <c r="H1053" s="242"/>
      <c r="I1053" s="292">
        <v>42.1</v>
      </c>
      <c r="J1053" s="242"/>
      <c r="K1053" s="196"/>
      <c r="L1053" s="196"/>
      <c r="M1053" s="242"/>
      <c r="N1053" s="183"/>
      <c r="O1053" s="183"/>
      <c r="P1053" s="234" t="str">
        <f>IF(AND(N1053&lt;&gt;"",O1053&lt;&gt;""),IF(AND(N1053&gt;5,O1053&gt;5),"I",IF(AND(N1053&lt;=5,O1053&gt;5),"II",IF(AND(N1053&gt;5,O1053&lt;=5),"IV",IF(AND(N1053&lt;=5,O1053&lt;=5),"III")))),"")</f>
        <v/>
      </c>
      <c r="Q1053" s="196"/>
      <c r="R1053" s="297">
        <f>IF(Q1053="SI",1,IF(Q1053="NO",3,0))</f>
        <v>0</v>
      </c>
      <c r="S1053" s="28" t="s">
        <v>1161</v>
      </c>
      <c r="T1053" s="73" t="s">
        <v>631</v>
      </c>
      <c r="U1053" s="74" t="s">
        <v>8</v>
      </c>
      <c r="V1053" s="74" t="s">
        <v>11</v>
      </c>
      <c r="W1053" s="74" t="s">
        <v>11</v>
      </c>
      <c r="X1053" s="74" t="s">
        <v>11</v>
      </c>
      <c r="Y1053" s="74" t="s">
        <v>11</v>
      </c>
      <c r="Z1053" s="29" t="str">
        <f t="shared" si="82"/>
        <v>Suficiente</v>
      </c>
      <c r="AA1053" s="80">
        <f t="shared" ref="AA1053:AA1084" si="85">IF(Z1053="Suficiente",1,0)</f>
        <v>1</v>
      </c>
      <c r="AB1053" s="80">
        <f t="shared" si="84"/>
        <v>0</v>
      </c>
      <c r="AC1053" s="337" t="str">
        <f>IF(SUM(R1053:R1077)&gt;=1,IF((SUM(R1053:R1077)/COUNTA(Q1053:Q1077))=1,IF(SUM(AA1053:AA1077)&gt;=1,IF(SUM(AA1053:AA1077)/(SUM(AA1053:AA1077)+SUM(AB1053:AB1077))=100%,"SI","NO"),"NO"),"NO"),"")</f>
        <v/>
      </c>
      <c r="AD1053" s="237" t="str">
        <f>IF($N1053=1,"b","")</f>
        <v/>
      </c>
      <c r="AE1053" s="237" t="str">
        <f>IF($O1053=1,"b","")</f>
        <v/>
      </c>
      <c r="AF1053" s="183"/>
      <c r="AG1053" s="205"/>
      <c r="AH1053" s="199">
        <f>IF(OR($AD1053="b",$AE1053="b"),2,0)</f>
        <v>0</v>
      </c>
      <c r="AI1053" s="199">
        <f>IF(AND($N1053=1,$AF1053=1,$O1053=1,$AG1053=1),1,0)</f>
        <v>0</v>
      </c>
      <c r="AJ1053" s="215">
        <f>IF(AF1053&lt;&gt;"",IF(AI1053=1,1,IF(OR($AF1053&gt;$N1053,AND($AC1053="SI",$AF1053=$N1053),AND($AC1053="NO",$AF1053&lt;&gt;$N1053)),0,1)),0)</f>
        <v>0</v>
      </c>
      <c r="AK1053" s="215">
        <f>IF(AG1053&lt;&gt;"",IF(AI1053=1,1,IF(OR(AG1053&gt;O1053,AND(AC1053="SI",AG1053=O1053),AND(AC1053="NO",AG1053&lt;&gt;O1053)),0,1)),0)</f>
        <v>0</v>
      </c>
      <c r="AL1053" s="215">
        <f>IF(AC1053&lt;&gt;"",(+AI1053+AJ1053+AK1053),0)</f>
        <v>0</v>
      </c>
      <c r="AM1053" s="333" t="str">
        <f>IF($AL1053&gt;=2,IF(AND($AF1053="",$AG1053=""),"",IF(AND($AF1053&gt;5,$AG1053&gt;5),"I","")),"")</f>
        <v/>
      </c>
      <c r="AN1053" s="333" t="str">
        <f>IF($AL1053&gt;=2,IF(AND($AF1053="",$AG1053=""),"",IF(AND($AF1053&lt;6,$AG1053&gt;5),"II","")),"")</f>
        <v/>
      </c>
      <c r="AO1053" s="333" t="str">
        <f>IF($AL1053&gt;=2,IF(AND($AF1053="",$AG1053=""),"",IF(AND($AF1053&lt;6,$AG1053&lt;6),"III","")),"")</f>
        <v/>
      </c>
      <c r="AP1053" s="333" t="str">
        <f>IF($AL1053&gt;=2,IF(AND($AF1053="",$AG1053=""),"",IF(AND($AF1053&gt;5,$AG1053&lt;6),"IV","")),"")</f>
        <v/>
      </c>
      <c r="AQ1053" s="264"/>
      <c r="AR1053" s="267"/>
    </row>
    <row r="1054" spans="1:44" ht="13.5" customHeight="1" x14ac:dyDescent="0.2">
      <c r="A1054" s="290"/>
      <c r="B1054" s="275"/>
      <c r="C1054" s="272"/>
      <c r="D1054" s="275"/>
      <c r="E1054" s="281"/>
      <c r="F1054" s="275"/>
      <c r="G1054" s="284"/>
      <c r="H1054" s="197"/>
      <c r="I1054" s="293"/>
      <c r="J1054" s="197"/>
      <c r="K1054" s="195"/>
      <c r="L1054" s="195"/>
      <c r="M1054" s="197"/>
      <c r="N1054" s="184"/>
      <c r="O1054" s="184"/>
      <c r="P1054" s="235"/>
      <c r="Q1054" s="195"/>
      <c r="R1054" s="257"/>
      <c r="S1054" s="30" t="s">
        <v>1162</v>
      </c>
      <c r="T1054" s="76"/>
      <c r="U1054" s="77"/>
      <c r="V1054" s="77"/>
      <c r="W1054" s="77"/>
      <c r="X1054" s="77"/>
      <c r="Y1054" s="77"/>
      <c r="Z1054" s="31" t="str">
        <f t="shared" ref="Z1054:Z1117" si="86">IF($T1054&lt;&gt;"",IF(AND(V1054="SI",W1054="SI",X1054="SI",Y1054="SI"),"Suficiente",IF(OR(V1054="NO",W1054="NO",X1054="NO",Y1054="NO"),"Deficiente",IF(OR(V1054="",W1054="",X1054="",Y1054=""),"Falta Valorar el Control",""))),"")</f>
        <v/>
      </c>
      <c r="AA1054" s="81">
        <f t="shared" si="85"/>
        <v>0</v>
      </c>
      <c r="AB1054" s="81">
        <f t="shared" si="84"/>
        <v>0</v>
      </c>
      <c r="AC1054" s="338"/>
      <c r="AD1054" s="238"/>
      <c r="AE1054" s="238"/>
      <c r="AF1054" s="184"/>
      <c r="AG1054" s="206"/>
      <c r="AH1054" s="200"/>
      <c r="AI1054" s="200"/>
      <c r="AJ1054" s="216"/>
      <c r="AK1054" s="216"/>
      <c r="AL1054" s="216"/>
      <c r="AM1054" s="252"/>
      <c r="AN1054" s="252"/>
      <c r="AO1054" s="252"/>
      <c r="AP1054" s="252"/>
      <c r="AQ1054" s="265"/>
      <c r="AR1054" s="209"/>
    </row>
    <row r="1055" spans="1:44" ht="13.5" customHeight="1" x14ac:dyDescent="0.2">
      <c r="A1055" s="290"/>
      <c r="B1055" s="275"/>
      <c r="C1055" s="272"/>
      <c r="D1055" s="275"/>
      <c r="E1055" s="281"/>
      <c r="F1055" s="275"/>
      <c r="G1055" s="284"/>
      <c r="H1055" s="197"/>
      <c r="I1055" s="293"/>
      <c r="J1055" s="197"/>
      <c r="K1055" s="195"/>
      <c r="L1055" s="195"/>
      <c r="M1055" s="197"/>
      <c r="N1055" s="184"/>
      <c r="O1055" s="184"/>
      <c r="P1055" s="235"/>
      <c r="Q1055" s="195"/>
      <c r="R1055" s="257"/>
      <c r="S1055" s="30" t="s">
        <v>1163</v>
      </c>
      <c r="T1055" s="76"/>
      <c r="U1055" s="77"/>
      <c r="V1055" s="77"/>
      <c r="W1055" s="77"/>
      <c r="X1055" s="77"/>
      <c r="Y1055" s="77"/>
      <c r="Z1055" s="31" t="str">
        <f t="shared" si="86"/>
        <v/>
      </c>
      <c r="AA1055" s="81">
        <f t="shared" si="85"/>
        <v>0</v>
      </c>
      <c r="AB1055" s="81">
        <f t="shared" si="84"/>
        <v>0</v>
      </c>
      <c r="AC1055" s="338"/>
      <c r="AD1055" s="238"/>
      <c r="AE1055" s="238"/>
      <c r="AF1055" s="184"/>
      <c r="AG1055" s="206"/>
      <c r="AH1055" s="200"/>
      <c r="AI1055" s="200"/>
      <c r="AJ1055" s="216"/>
      <c r="AK1055" s="216"/>
      <c r="AL1055" s="216"/>
      <c r="AM1055" s="252"/>
      <c r="AN1055" s="252"/>
      <c r="AO1055" s="252"/>
      <c r="AP1055" s="252"/>
      <c r="AQ1055" s="265"/>
      <c r="AR1055" s="209"/>
    </row>
    <row r="1056" spans="1:44" ht="13.5" customHeight="1" x14ac:dyDescent="0.2">
      <c r="A1056" s="290"/>
      <c r="B1056" s="275"/>
      <c r="C1056" s="272"/>
      <c r="D1056" s="275"/>
      <c r="E1056" s="281"/>
      <c r="F1056" s="275"/>
      <c r="G1056" s="284"/>
      <c r="H1056" s="197"/>
      <c r="I1056" s="293"/>
      <c r="J1056" s="197"/>
      <c r="K1056" s="195"/>
      <c r="L1056" s="195"/>
      <c r="M1056" s="197"/>
      <c r="N1056" s="184"/>
      <c r="O1056" s="184"/>
      <c r="P1056" s="235"/>
      <c r="Q1056" s="195"/>
      <c r="R1056" s="257"/>
      <c r="S1056" s="30" t="s">
        <v>119</v>
      </c>
      <c r="T1056" s="76"/>
      <c r="U1056" s="77"/>
      <c r="V1056" s="77"/>
      <c r="W1056" s="77"/>
      <c r="X1056" s="77"/>
      <c r="Y1056" s="77"/>
      <c r="Z1056" s="31" t="str">
        <f t="shared" si="86"/>
        <v/>
      </c>
      <c r="AA1056" s="81">
        <f t="shared" si="85"/>
        <v>0</v>
      </c>
      <c r="AB1056" s="81">
        <f t="shared" si="84"/>
        <v>0</v>
      </c>
      <c r="AC1056" s="338"/>
      <c r="AD1056" s="238"/>
      <c r="AE1056" s="238"/>
      <c r="AF1056" s="184"/>
      <c r="AG1056" s="206"/>
      <c r="AH1056" s="200"/>
      <c r="AI1056" s="200"/>
      <c r="AJ1056" s="216"/>
      <c r="AK1056" s="216"/>
      <c r="AL1056" s="216"/>
      <c r="AM1056" s="252"/>
      <c r="AN1056" s="252"/>
      <c r="AO1056" s="252"/>
      <c r="AP1056" s="252"/>
      <c r="AQ1056" s="265"/>
      <c r="AR1056" s="209"/>
    </row>
    <row r="1057" spans="1:44" ht="13.5" customHeight="1" x14ac:dyDescent="0.2">
      <c r="A1057" s="290"/>
      <c r="B1057" s="275"/>
      <c r="C1057" s="272"/>
      <c r="D1057" s="275"/>
      <c r="E1057" s="281"/>
      <c r="F1057" s="275"/>
      <c r="G1057" s="284"/>
      <c r="H1057" s="197"/>
      <c r="I1057" s="294"/>
      <c r="J1057" s="197"/>
      <c r="K1057" s="195"/>
      <c r="L1057" s="195"/>
      <c r="M1057" s="197"/>
      <c r="N1057" s="184"/>
      <c r="O1057" s="184"/>
      <c r="P1057" s="235"/>
      <c r="Q1057" s="195"/>
      <c r="R1057" s="257"/>
      <c r="S1057" s="30" t="s">
        <v>1164</v>
      </c>
      <c r="T1057" s="76"/>
      <c r="U1057" s="77"/>
      <c r="V1057" s="77"/>
      <c r="W1057" s="77"/>
      <c r="X1057" s="77"/>
      <c r="Y1057" s="77"/>
      <c r="Z1057" s="31" t="str">
        <f t="shared" si="86"/>
        <v/>
      </c>
      <c r="AA1057" s="81">
        <f t="shared" si="85"/>
        <v>0</v>
      </c>
      <c r="AB1057" s="81">
        <f t="shared" si="84"/>
        <v>0</v>
      </c>
      <c r="AC1057" s="338"/>
      <c r="AD1057" s="238"/>
      <c r="AE1057" s="238"/>
      <c r="AF1057" s="184"/>
      <c r="AG1057" s="206"/>
      <c r="AH1057" s="200"/>
      <c r="AI1057" s="200"/>
      <c r="AJ1057" s="216"/>
      <c r="AK1057" s="216"/>
      <c r="AL1057" s="216"/>
      <c r="AM1057" s="252"/>
      <c r="AN1057" s="252"/>
      <c r="AO1057" s="252"/>
      <c r="AP1057" s="252"/>
      <c r="AQ1057" s="265"/>
      <c r="AR1057" s="209"/>
    </row>
    <row r="1058" spans="1:44" ht="13.5" customHeight="1" x14ac:dyDescent="0.2">
      <c r="A1058" s="290"/>
      <c r="B1058" s="275"/>
      <c r="C1058" s="272"/>
      <c r="D1058" s="275"/>
      <c r="E1058" s="281"/>
      <c r="F1058" s="275"/>
      <c r="G1058" s="284"/>
      <c r="H1058" s="197"/>
      <c r="I1058" s="295">
        <v>42.2</v>
      </c>
      <c r="J1058" s="197"/>
      <c r="K1058" s="195"/>
      <c r="L1058" s="195"/>
      <c r="M1058" s="197"/>
      <c r="N1058" s="184"/>
      <c r="O1058" s="184"/>
      <c r="P1058" s="235"/>
      <c r="Q1058" s="195"/>
      <c r="R1058" s="298">
        <f>IF(Q1058="SI",1,IF(Q1058="NO",3,0))</f>
        <v>0</v>
      </c>
      <c r="S1058" s="30" t="s">
        <v>1165</v>
      </c>
      <c r="T1058" s="76"/>
      <c r="U1058" s="77"/>
      <c r="V1058" s="77"/>
      <c r="W1058" s="77"/>
      <c r="X1058" s="77"/>
      <c r="Y1058" s="77"/>
      <c r="Z1058" s="31" t="str">
        <f t="shared" si="86"/>
        <v/>
      </c>
      <c r="AA1058" s="81">
        <f t="shared" si="85"/>
        <v>0</v>
      </c>
      <c r="AB1058" s="81">
        <f t="shared" si="84"/>
        <v>0</v>
      </c>
      <c r="AC1058" s="338"/>
      <c r="AD1058" s="238"/>
      <c r="AE1058" s="238"/>
      <c r="AF1058" s="184"/>
      <c r="AG1058" s="206"/>
      <c r="AH1058" s="200"/>
      <c r="AI1058" s="200"/>
      <c r="AJ1058" s="216"/>
      <c r="AK1058" s="216"/>
      <c r="AL1058" s="216"/>
      <c r="AM1058" s="252"/>
      <c r="AN1058" s="252"/>
      <c r="AO1058" s="252"/>
      <c r="AP1058" s="252"/>
      <c r="AQ1058" s="265"/>
      <c r="AR1058" s="208"/>
    </row>
    <row r="1059" spans="1:44" ht="13.5" customHeight="1" x14ac:dyDescent="0.2">
      <c r="A1059" s="290"/>
      <c r="B1059" s="275"/>
      <c r="C1059" s="272"/>
      <c r="D1059" s="275"/>
      <c r="E1059" s="281"/>
      <c r="F1059" s="275"/>
      <c r="G1059" s="284"/>
      <c r="H1059" s="197"/>
      <c r="I1059" s="295"/>
      <c r="J1059" s="197"/>
      <c r="K1059" s="195"/>
      <c r="L1059" s="195"/>
      <c r="M1059" s="197"/>
      <c r="N1059" s="184"/>
      <c r="O1059" s="184"/>
      <c r="P1059" s="235"/>
      <c r="Q1059" s="195"/>
      <c r="R1059" s="257"/>
      <c r="S1059" s="30" t="s">
        <v>1166</v>
      </c>
      <c r="T1059" s="76"/>
      <c r="U1059" s="77"/>
      <c r="V1059" s="77"/>
      <c r="W1059" s="77"/>
      <c r="X1059" s="77"/>
      <c r="Y1059" s="77"/>
      <c r="Z1059" s="31" t="str">
        <f t="shared" si="86"/>
        <v/>
      </c>
      <c r="AA1059" s="81">
        <f t="shared" si="85"/>
        <v>0</v>
      </c>
      <c r="AB1059" s="81">
        <f t="shared" si="84"/>
        <v>0</v>
      </c>
      <c r="AC1059" s="338"/>
      <c r="AD1059" s="238"/>
      <c r="AE1059" s="238"/>
      <c r="AF1059" s="184"/>
      <c r="AG1059" s="206"/>
      <c r="AH1059" s="200"/>
      <c r="AI1059" s="200"/>
      <c r="AJ1059" s="216"/>
      <c r="AK1059" s="216"/>
      <c r="AL1059" s="216"/>
      <c r="AM1059" s="252"/>
      <c r="AN1059" s="252"/>
      <c r="AO1059" s="252"/>
      <c r="AP1059" s="252"/>
      <c r="AQ1059" s="265"/>
      <c r="AR1059" s="209"/>
    </row>
    <row r="1060" spans="1:44" ht="13.5" customHeight="1" x14ac:dyDescent="0.2">
      <c r="A1060" s="290"/>
      <c r="B1060" s="275"/>
      <c r="C1060" s="272"/>
      <c r="D1060" s="275"/>
      <c r="E1060" s="281"/>
      <c r="F1060" s="275"/>
      <c r="G1060" s="284"/>
      <c r="H1060" s="197"/>
      <c r="I1060" s="295"/>
      <c r="J1060" s="197"/>
      <c r="K1060" s="195"/>
      <c r="L1060" s="195"/>
      <c r="M1060" s="197"/>
      <c r="N1060" s="184"/>
      <c r="O1060" s="184"/>
      <c r="P1060" s="235"/>
      <c r="Q1060" s="195"/>
      <c r="R1060" s="257"/>
      <c r="S1060" s="30" t="s">
        <v>1167</v>
      </c>
      <c r="T1060" s="76"/>
      <c r="U1060" s="77"/>
      <c r="V1060" s="77"/>
      <c r="W1060" s="77"/>
      <c r="X1060" s="77"/>
      <c r="Y1060" s="77"/>
      <c r="Z1060" s="31" t="str">
        <f t="shared" si="86"/>
        <v/>
      </c>
      <c r="AA1060" s="81">
        <f t="shared" si="85"/>
        <v>0</v>
      </c>
      <c r="AB1060" s="81">
        <f t="shared" si="84"/>
        <v>0</v>
      </c>
      <c r="AC1060" s="338"/>
      <c r="AD1060" s="238"/>
      <c r="AE1060" s="238"/>
      <c r="AF1060" s="184"/>
      <c r="AG1060" s="206"/>
      <c r="AH1060" s="200"/>
      <c r="AI1060" s="200"/>
      <c r="AJ1060" s="216"/>
      <c r="AK1060" s="216"/>
      <c r="AL1060" s="216"/>
      <c r="AM1060" s="252"/>
      <c r="AN1060" s="252"/>
      <c r="AO1060" s="252"/>
      <c r="AP1060" s="252"/>
      <c r="AQ1060" s="265"/>
      <c r="AR1060" s="209"/>
    </row>
    <row r="1061" spans="1:44" ht="13.5" customHeight="1" x14ac:dyDescent="0.2">
      <c r="A1061" s="290"/>
      <c r="B1061" s="275"/>
      <c r="C1061" s="272"/>
      <c r="D1061" s="275"/>
      <c r="E1061" s="281"/>
      <c r="F1061" s="275"/>
      <c r="G1061" s="284"/>
      <c r="H1061" s="197"/>
      <c r="I1061" s="295"/>
      <c r="J1061" s="197"/>
      <c r="K1061" s="195"/>
      <c r="L1061" s="195"/>
      <c r="M1061" s="197"/>
      <c r="N1061" s="184"/>
      <c r="O1061" s="184"/>
      <c r="P1061" s="235"/>
      <c r="Q1061" s="195"/>
      <c r="R1061" s="257"/>
      <c r="S1061" s="30" t="s">
        <v>1168</v>
      </c>
      <c r="T1061" s="76"/>
      <c r="U1061" s="77"/>
      <c r="V1061" s="77"/>
      <c r="W1061" s="77"/>
      <c r="X1061" s="77"/>
      <c r="Y1061" s="77"/>
      <c r="Z1061" s="31" t="str">
        <f t="shared" si="86"/>
        <v/>
      </c>
      <c r="AA1061" s="81">
        <f t="shared" si="85"/>
        <v>0</v>
      </c>
      <c r="AB1061" s="81">
        <f t="shared" si="84"/>
        <v>0</v>
      </c>
      <c r="AC1061" s="338"/>
      <c r="AD1061" s="238"/>
      <c r="AE1061" s="238"/>
      <c r="AF1061" s="184"/>
      <c r="AG1061" s="206"/>
      <c r="AH1061" s="200"/>
      <c r="AI1061" s="200"/>
      <c r="AJ1061" s="216"/>
      <c r="AK1061" s="216"/>
      <c r="AL1061" s="216"/>
      <c r="AM1061" s="252"/>
      <c r="AN1061" s="252"/>
      <c r="AO1061" s="252"/>
      <c r="AP1061" s="252"/>
      <c r="AQ1061" s="265"/>
      <c r="AR1061" s="209"/>
    </row>
    <row r="1062" spans="1:44" ht="13.5" customHeight="1" x14ac:dyDescent="0.2">
      <c r="A1062" s="290"/>
      <c r="B1062" s="275"/>
      <c r="C1062" s="272"/>
      <c r="D1062" s="275"/>
      <c r="E1062" s="281"/>
      <c r="F1062" s="275"/>
      <c r="G1062" s="284"/>
      <c r="H1062" s="197"/>
      <c r="I1062" s="295"/>
      <c r="J1062" s="197"/>
      <c r="K1062" s="195"/>
      <c r="L1062" s="195"/>
      <c r="M1062" s="197"/>
      <c r="N1062" s="184"/>
      <c r="O1062" s="184"/>
      <c r="P1062" s="235"/>
      <c r="Q1062" s="195"/>
      <c r="R1062" s="257"/>
      <c r="S1062" s="30" t="s">
        <v>1169</v>
      </c>
      <c r="T1062" s="76"/>
      <c r="U1062" s="77"/>
      <c r="V1062" s="77"/>
      <c r="W1062" s="77"/>
      <c r="X1062" s="77"/>
      <c r="Y1062" s="77"/>
      <c r="Z1062" s="31" t="str">
        <f t="shared" si="86"/>
        <v/>
      </c>
      <c r="AA1062" s="81">
        <f t="shared" si="85"/>
        <v>0</v>
      </c>
      <c r="AB1062" s="81">
        <f t="shared" si="84"/>
        <v>0</v>
      </c>
      <c r="AC1062" s="338"/>
      <c r="AD1062" s="238"/>
      <c r="AE1062" s="238"/>
      <c r="AF1062" s="184"/>
      <c r="AG1062" s="206"/>
      <c r="AH1062" s="200"/>
      <c r="AI1062" s="200"/>
      <c r="AJ1062" s="216"/>
      <c r="AK1062" s="216"/>
      <c r="AL1062" s="216"/>
      <c r="AM1062" s="252"/>
      <c r="AN1062" s="252"/>
      <c r="AO1062" s="252"/>
      <c r="AP1062" s="252"/>
      <c r="AQ1062" s="265"/>
      <c r="AR1062" s="209"/>
    </row>
    <row r="1063" spans="1:44" ht="13.5" customHeight="1" x14ac:dyDescent="0.2">
      <c r="A1063" s="290"/>
      <c r="B1063" s="275"/>
      <c r="C1063" s="272"/>
      <c r="D1063" s="275"/>
      <c r="E1063" s="281"/>
      <c r="F1063" s="275"/>
      <c r="G1063" s="284"/>
      <c r="H1063" s="197"/>
      <c r="I1063" s="295">
        <v>42.3</v>
      </c>
      <c r="J1063" s="197"/>
      <c r="K1063" s="195"/>
      <c r="L1063" s="195"/>
      <c r="M1063" s="197"/>
      <c r="N1063" s="184"/>
      <c r="O1063" s="184"/>
      <c r="P1063" s="235"/>
      <c r="Q1063" s="195"/>
      <c r="R1063" s="298">
        <f>IF(Q1063="SI",1,IF(Q1063="NO",3,0))</f>
        <v>0</v>
      </c>
      <c r="S1063" s="30" t="s">
        <v>1170</v>
      </c>
      <c r="T1063" s="76"/>
      <c r="U1063" s="77"/>
      <c r="V1063" s="77"/>
      <c r="W1063" s="77"/>
      <c r="X1063" s="77"/>
      <c r="Y1063" s="77"/>
      <c r="Z1063" s="31" t="str">
        <f t="shared" si="86"/>
        <v/>
      </c>
      <c r="AA1063" s="81">
        <f t="shared" si="85"/>
        <v>0</v>
      </c>
      <c r="AB1063" s="81">
        <f t="shared" si="84"/>
        <v>0</v>
      </c>
      <c r="AC1063" s="338"/>
      <c r="AD1063" s="238"/>
      <c r="AE1063" s="238"/>
      <c r="AF1063" s="184"/>
      <c r="AG1063" s="206"/>
      <c r="AH1063" s="200"/>
      <c r="AI1063" s="200"/>
      <c r="AJ1063" s="216"/>
      <c r="AK1063" s="216"/>
      <c r="AL1063" s="216"/>
      <c r="AM1063" s="252"/>
      <c r="AN1063" s="252"/>
      <c r="AO1063" s="252"/>
      <c r="AP1063" s="252"/>
      <c r="AQ1063" s="265"/>
      <c r="AR1063" s="208"/>
    </row>
    <row r="1064" spans="1:44" ht="13.5" customHeight="1" x14ac:dyDescent="0.2">
      <c r="A1064" s="290"/>
      <c r="B1064" s="275"/>
      <c r="C1064" s="272"/>
      <c r="D1064" s="275"/>
      <c r="E1064" s="281"/>
      <c r="F1064" s="275"/>
      <c r="G1064" s="284"/>
      <c r="H1064" s="197"/>
      <c r="I1064" s="295"/>
      <c r="J1064" s="197"/>
      <c r="K1064" s="195"/>
      <c r="L1064" s="195"/>
      <c r="M1064" s="197"/>
      <c r="N1064" s="184"/>
      <c r="O1064" s="184"/>
      <c r="P1064" s="235"/>
      <c r="Q1064" s="195"/>
      <c r="R1064" s="257"/>
      <c r="S1064" s="30" t="s">
        <v>1171</v>
      </c>
      <c r="T1064" s="76"/>
      <c r="U1064" s="77"/>
      <c r="V1064" s="77"/>
      <c r="W1064" s="77"/>
      <c r="X1064" s="77"/>
      <c r="Y1064" s="77"/>
      <c r="Z1064" s="31" t="str">
        <f t="shared" si="86"/>
        <v/>
      </c>
      <c r="AA1064" s="81">
        <f t="shared" si="85"/>
        <v>0</v>
      </c>
      <c r="AB1064" s="81">
        <f t="shared" si="84"/>
        <v>0</v>
      </c>
      <c r="AC1064" s="338"/>
      <c r="AD1064" s="238"/>
      <c r="AE1064" s="238"/>
      <c r="AF1064" s="184"/>
      <c r="AG1064" s="206"/>
      <c r="AH1064" s="200"/>
      <c r="AI1064" s="200"/>
      <c r="AJ1064" s="216"/>
      <c r="AK1064" s="216"/>
      <c r="AL1064" s="216"/>
      <c r="AM1064" s="252"/>
      <c r="AN1064" s="252"/>
      <c r="AO1064" s="252"/>
      <c r="AP1064" s="252"/>
      <c r="AQ1064" s="265"/>
      <c r="AR1064" s="209"/>
    </row>
    <row r="1065" spans="1:44" ht="13.5" customHeight="1" x14ac:dyDescent="0.2">
      <c r="A1065" s="290"/>
      <c r="B1065" s="275"/>
      <c r="C1065" s="272"/>
      <c r="D1065" s="275"/>
      <c r="E1065" s="281"/>
      <c r="F1065" s="275"/>
      <c r="G1065" s="284"/>
      <c r="H1065" s="197"/>
      <c r="I1065" s="295"/>
      <c r="J1065" s="197"/>
      <c r="K1065" s="195"/>
      <c r="L1065" s="195"/>
      <c r="M1065" s="197"/>
      <c r="N1065" s="184"/>
      <c r="O1065" s="184"/>
      <c r="P1065" s="235"/>
      <c r="Q1065" s="195"/>
      <c r="R1065" s="257"/>
      <c r="S1065" s="30" t="s">
        <v>1172</v>
      </c>
      <c r="T1065" s="76"/>
      <c r="U1065" s="77"/>
      <c r="V1065" s="77"/>
      <c r="W1065" s="77"/>
      <c r="X1065" s="77"/>
      <c r="Y1065" s="77"/>
      <c r="Z1065" s="31" t="str">
        <f t="shared" si="86"/>
        <v/>
      </c>
      <c r="AA1065" s="81">
        <f t="shared" si="85"/>
        <v>0</v>
      </c>
      <c r="AB1065" s="81">
        <f t="shared" si="84"/>
        <v>0</v>
      </c>
      <c r="AC1065" s="338"/>
      <c r="AD1065" s="238"/>
      <c r="AE1065" s="238"/>
      <c r="AF1065" s="184"/>
      <c r="AG1065" s="206"/>
      <c r="AH1065" s="200"/>
      <c r="AI1065" s="200"/>
      <c r="AJ1065" s="216"/>
      <c r="AK1065" s="216"/>
      <c r="AL1065" s="216"/>
      <c r="AM1065" s="252"/>
      <c r="AN1065" s="252"/>
      <c r="AO1065" s="252"/>
      <c r="AP1065" s="252"/>
      <c r="AQ1065" s="265"/>
      <c r="AR1065" s="209"/>
    </row>
    <row r="1066" spans="1:44" ht="13.5" customHeight="1" x14ac:dyDescent="0.2">
      <c r="A1066" s="290"/>
      <c r="B1066" s="275"/>
      <c r="C1066" s="272"/>
      <c r="D1066" s="275"/>
      <c r="E1066" s="281"/>
      <c r="F1066" s="275"/>
      <c r="G1066" s="284"/>
      <c r="H1066" s="197"/>
      <c r="I1066" s="295"/>
      <c r="J1066" s="197"/>
      <c r="K1066" s="195"/>
      <c r="L1066" s="195"/>
      <c r="M1066" s="197"/>
      <c r="N1066" s="184"/>
      <c r="O1066" s="184"/>
      <c r="P1066" s="235"/>
      <c r="Q1066" s="195"/>
      <c r="R1066" s="257"/>
      <c r="S1066" s="30" t="s">
        <v>1173</v>
      </c>
      <c r="T1066" s="76"/>
      <c r="U1066" s="77"/>
      <c r="V1066" s="77"/>
      <c r="W1066" s="77"/>
      <c r="X1066" s="77"/>
      <c r="Y1066" s="77"/>
      <c r="Z1066" s="31" t="str">
        <f t="shared" si="86"/>
        <v/>
      </c>
      <c r="AA1066" s="81">
        <f t="shared" si="85"/>
        <v>0</v>
      </c>
      <c r="AB1066" s="81">
        <f t="shared" si="84"/>
        <v>0</v>
      </c>
      <c r="AC1066" s="338"/>
      <c r="AD1066" s="238"/>
      <c r="AE1066" s="238"/>
      <c r="AF1066" s="184"/>
      <c r="AG1066" s="206"/>
      <c r="AH1066" s="200"/>
      <c r="AI1066" s="200"/>
      <c r="AJ1066" s="216"/>
      <c r="AK1066" s="216"/>
      <c r="AL1066" s="216"/>
      <c r="AM1066" s="252"/>
      <c r="AN1066" s="252"/>
      <c r="AO1066" s="252"/>
      <c r="AP1066" s="252"/>
      <c r="AQ1066" s="265"/>
      <c r="AR1066" s="209"/>
    </row>
    <row r="1067" spans="1:44" ht="13.5" customHeight="1" x14ac:dyDescent="0.2">
      <c r="A1067" s="290"/>
      <c r="B1067" s="275"/>
      <c r="C1067" s="272"/>
      <c r="D1067" s="275"/>
      <c r="E1067" s="281"/>
      <c r="F1067" s="275"/>
      <c r="G1067" s="284"/>
      <c r="H1067" s="197"/>
      <c r="I1067" s="295"/>
      <c r="J1067" s="197"/>
      <c r="K1067" s="195"/>
      <c r="L1067" s="195"/>
      <c r="M1067" s="197"/>
      <c r="N1067" s="184"/>
      <c r="O1067" s="184"/>
      <c r="P1067" s="235"/>
      <c r="Q1067" s="195"/>
      <c r="R1067" s="257"/>
      <c r="S1067" s="30" t="s">
        <v>1174</v>
      </c>
      <c r="T1067" s="76"/>
      <c r="U1067" s="77"/>
      <c r="V1067" s="77"/>
      <c r="W1067" s="77"/>
      <c r="X1067" s="77"/>
      <c r="Y1067" s="77"/>
      <c r="Z1067" s="31" t="str">
        <f t="shared" si="86"/>
        <v/>
      </c>
      <c r="AA1067" s="81">
        <f t="shared" si="85"/>
        <v>0</v>
      </c>
      <c r="AB1067" s="81">
        <f t="shared" si="84"/>
        <v>0</v>
      </c>
      <c r="AC1067" s="338"/>
      <c r="AD1067" s="238"/>
      <c r="AE1067" s="238"/>
      <c r="AF1067" s="184"/>
      <c r="AG1067" s="206"/>
      <c r="AH1067" s="200"/>
      <c r="AI1067" s="200"/>
      <c r="AJ1067" s="216"/>
      <c r="AK1067" s="216"/>
      <c r="AL1067" s="216"/>
      <c r="AM1067" s="252"/>
      <c r="AN1067" s="252"/>
      <c r="AO1067" s="252"/>
      <c r="AP1067" s="252"/>
      <c r="AQ1067" s="265"/>
      <c r="AR1067" s="209"/>
    </row>
    <row r="1068" spans="1:44" ht="13.5" customHeight="1" x14ac:dyDescent="0.2">
      <c r="A1068" s="290"/>
      <c r="B1068" s="275"/>
      <c r="C1068" s="272"/>
      <c r="D1068" s="275"/>
      <c r="E1068" s="281"/>
      <c r="F1068" s="275"/>
      <c r="G1068" s="284"/>
      <c r="H1068" s="197"/>
      <c r="I1068" s="295">
        <v>42.4</v>
      </c>
      <c r="J1068" s="197"/>
      <c r="K1068" s="195"/>
      <c r="L1068" s="195"/>
      <c r="M1068" s="197"/>
      <c r="N1068" s="184"/>
      <c r="O1068" s="184"/>
      <c r="P1068" s="235"/>
      <c r="Q1068" s="195"/>
      <c r="R1068" s="298">
        <f>IF(Q1068="SI",1,IF(Q1068="NO",3,0))</f>
        <v>0</v>
      </c>
      <c r="S1068" s="30" t="s">
        <v>1175</v>
      </c>
      <c r="T1068" s="76"/>
      <c r="U1068" s="77"/>
      <c r="V1068" s="77"/>
      <c r="W1068" s="77"/>
      <c r="X1068" s="77"/>
      <c r="Y1068" s="77"/>
      <c r="Z1068" s="31" t="str">
        <f t="shared" si="86"/>
        <v/>
      </c>
      <c r="AA1068" s="81">
        <f t="shared" si="85"/>
        <v>0</v>
      </c>
      <c r="AB1068" s="81">
        <f t="shared" ref="AB1068:AB1078" si="87">IF(Z1068="Deficiente",1,0)</f>
        <v>0</v>
      </c>
      <c r="AC1068" s="338"/>
      <c r="AD1068" s="238"/>
      <c r="AE1068" s="238"/>
      <c r="AF1068" s="184"/>
      <c r="AG1068" s="206"/>
      <c r="AH1068" s="200"/>
      <c r="AI1068" s="200"/>
      <c r="AJ1068" s="216"/>
      <c r="AK1068" s="216"/>
      <c r="AL1068" s="216"/>
      <c r="AM1068" s="252"/>
      <c r="AN1068" s="252"/>
      <c r="AO1068" s="252"/>
      <c r="AP1068" s="252"/>
      <c r="AQ1068" s="265"/>
      <c r="AR1068" s="208"/>
    </row>
    <row r="1069" spans="1:44" ht="13.5" customHeight="1" x14ac:dyDescent="0.2">
      <c r="A1069" s="290"/>
      <c r="B1069" s="275"/>
      <c r="C1069" s="272"/>
      <c r="D1069" s="275"/>
      <c r="E1069" s="281"/>
      <c r="F1069" s="275"/>
      <c r="G1069" s="284"/>
      <c r="H1069" s="197"/>
      <c r="I1069" s="295"/>
      <c r="J1069" s="197"/>
      <c r="K1069" s="195"/>
      <c r="L1069" s="195"/>
      <c r="M1069" s="197"/>
      <c r="N1069" s="184"/>
      <c r="O1069" s="184"/>
      <c r="P1069" s="235"/>
      <c r="Q1069" s="195"/>
      <c r="R1069" s="257"/>
      <c r="S1069" s="30" t="s">
        <v>1176</v>
      </c>
      <c r="T1069" s="76"/>
      <c r="U1069" s="77"/>
      <c r="V1069" s="77"/>
      <c r="W1069" s="77"/>
      <c r="X1069" s="77"/>
      <c r="Y1069" s="77"/>
      <c r="Z1069" s="31" t="str">
        <f t="shared" si="86"/>
        <v/>
      </c>
      <c r="AA1069" s="81">
        <f t="shared" si="85"/>
        <v>0</v>
      </c>
      <c r="AB1069" s="81">
        <f t="shared" si="87"/>
        <v>0</v>
      </c>
      <c r="AC1069" s="338"/>
      <c r="AD1069" s="238"/>
      <c r="AE1069" s="238"/>
      <c r="AF1069" s="184"/>
      <c r="AG1069" s="206"/>
      <c r="AH1069" s="200"/>
      <c r="AI1069" s="200"/>
      <c r="AJ1069" s="216"/>
      <c r="AK1069" s="216"/>
      <c r="AL1069" s="216"/>
      <c r="AM1069" s="252"/>
      <c r="AN1069" s="252"/>
      <c r="AO1069" s="252"/>
      <c r="AP1069" s="252"/>
      <c r="AQ1069" s="265"/>
      <c r="AR1069" s="209"/>
    </row>
    <row r="1070" spans="1:44" ht="13.5" customHeight="1" x14ac:dyDescent="0.2">
      <c r="A1070" s="290"/>
      <c r="B1070" s="275"/>
      <c r="C1070" s="272"/>
      <c r="D1070" s="275"/>
      <c r="E1070" s="281"/>
      <c r="F1070" s="275"/>
      <c r="G1070" s="284"/>
      <c r="H1070" s="197"/>
      <c r="I1070" s="295"/>
      <c r="J1070" s="197"/>
      <c r="K1070" s="195"/>
      <c r="L1070" s="195"/>
      <c r="M1070" s="197"/>
      <c r="N1070" s="184"/>
      <c r="O1070" s="184"/>
      <c r="P1070" s="235"/>
      <c r="Q1070" s="195"/>
      <c r="R1070" s="257"/>
      <c r="S1070" s="30" t="s">
        <v>1177</v>
      </c>
      <c r="T1070" s="76"/>
      <c r="U1070" s="77"/>
      <c r="V1070" s="77"/>
      <c r="W1070" s="77"/>
      <c r="X1070" s="77"/>
      <c r="Y1070" s="77"/>
      <c r="Z1070" s="31" t="str">
        <f t="shared" si="86"/>
        <v/>
      </c>
      <c r="AA1070" s="81">
        <f t="shared" si="85"/>
        <v>0</v>
      </c>
      <c r="AB1070" s="81">
        <f t="shared" si="87"/>
        <v>0</v>
      </c>
      <c r="AC1070" s="338"/>
      <c r="AD1070" s="238"/>
      <c r="AE1070" s="238"/>
      <c r="AF1070" s="184"/>
      <c r="AG1070" s="206"/>
      <c r="AH1070" s="200"/>
      <c r="AI1070" s="200"/>
      <c r="AJ1070" s="216"/>
      <c r="AK1070" s="216"/>
      <c r="AL1070" s="216"/>
      <c r="AM1070" s="252"/>
      <c r="AN1070" s="252"/>
      <c r="AO1070" s="252"/>
      <c r="AP1070" s="252"/>
      <c r="AQ1070" s="265"/>
      <c r="AR1070" s="209"/>
    </row>
    <row r="1071" spans="1:44" ht="13.5" customHeight="1" x14ac:dyDescent="0.2">
      <c r="A1071" s="290"/>
      <c r="B1071" s="275"/>
      <c r="C1071" s="272"/>
      <c r="D1071" s="275"/>
      <c r="E1071" s="281"/>
      <c r="F1071" s="275"/>
      <c r="G1071" s="284"/>
      <c r="H1071" s="197"/>
      <c r="I1071" s="295"/>
      <c r="J1071" s="197"/>
      <c r="K1071" s="195"/>
      <c r="L1071" s="195"/>
      <c r="M1071" s="197"/>
      <c r="N1071" s="184"/>
      <c r="O1071" s="184"/>
      <c r="P1071" s="235"/>
      <c r="Q1071" s="195"/>
      <c r="R1071" s="257"/>
      <c r="S1071" s="30" t="s">
        <v>1178</v>
      </c>
      <c r="T1071" s="76"/>
      <c r="U1071" s="77"/>
      <c r="V1071" s="77"/>
      <c r="W1071" s="77"/>
      <c r="X1071" s="77"/>
      <c r="Y1071" s="77"/>
      <c r="Z1071" s="31" t="str">
        <f t="shared" si="86"/>
        <v/>
      </c>
      <c r="AA1071" s="81">
        <f t="shared" si="85"/>
        <v>0</v>
      </c>
      <c r="AB1071" s="81">
        <f t="shared" si="87"/>
        <v>0</v>
      </c>
      <c r="AC1071" s="338"/>
      <c r="AD1071" s="238"/>
      <c r="AE1071" s="238"/>
      <c r="AF1071" s="184"/>
      <c r="AG1071" s="206"/>
      <c r="AH1071" s="200"/>
      <c r="AI1071" s="200"/>
      <c r="AJ1071" s="216"/>
      <c r="AK1071" s="216"/>
      <c r="AL1071" s="216"/>
      <c r="AM1071" s="252"/>
      <c r="AN1071" s="252"/>
      <c r="AO1071" s="252"/>
      <c r="AP1071" s="252"/>
      <c r="AQ1071" s="265"/>
      <c r="AR1071" s="209"/>
    </row>
    <row r="1072" spans="1:44" ht="13.5" customHeight="1" x14ac:dyDescent="0.2">
      <c r="A1072" s="290"/>
      <c r="B1072" s="275"/>
      <c r="C1072" s="272"/>
      <c r="D1072" s="275"/>
      <c r="E1072" s="281"/>
      <c r="F1072" s="275"/>
      <c r="G1072" s="284"/>
      <c r="H1072" s="197"/>
      <c r="I1072" s="295"/>
      <c r="J1072" s="197"/>
      <c r="K1072" s="195"/>
      <c r="L1072" s="195"/>
      <c r="M1072" s="197"/>
      <c r="N1072" s="184"/>
      <c r="O1072" s="184"/>
      <c r="P1072" s="235"/>
      <c r="Q1072" s="195"/>
      <c r="R1072" s="257"/>
      <c r="S1072" s="30" t="s">
        <v>1179</v>
      </c>
      <c r="T1072" s="76"/>
      <c r="U1072" s="77"/>
      <c r="V1072" s="77"/>
      <c r="W1072" s="77"/>
      <c r="X1072" s="77"/>
      <c r="Y1072" s="77"/>
      <c r="Z1072" s="31" t="str">
        <f t="shared" si="86"/>
        <v/>
      </c>
      <c r="AA1072" s="81">
        <f t="shared" si="85"/>
        <v>0</v>
      </c>
      <c r="AB1072" s="81">
        <f t="shared" si="87"/>
        <v>0</v>
      </c>
      <c r="AC1072" s="338"/>
      <c r="AD1072" s="238"/>
      <c r="AE1072" s="238"/>
      <c r="AF1072" s="184"/>
      <c r="AG1072" s="206"/>
      <c r="AH1072" s="200"/>
      <c r="AI1072" s="200"/>
      <c r="AJ1072" s="216"/>
      <c r="AK1072" s="216"/>
      <c r="AL1072" s="216"/>
      <c r="AM1072" s="252"/>
      <c r="AN1072" s="252"/>
      <c r="AO1072" s="252"/>
      <c r="AP1072" s="252"/>
      <c r="AQ1072" s="265"/>
      <c r="AR1072" s="209"/>
    </row>
    <row r="1073" spans="1:44" ht="13.5" customHeight="1" x14ac:dyDescent="0.2">
      <c r="A1073" s="290"/>
      <c r="B1073" s="275"/>
      <c r="C1073" s="272"/>
      <c r="D1073" s="275"/>
      <c r="E1073" s="281"/>
      <c r="F1073" s="275"/>
      <c r="G1073" s="284"/>
      <c r="H1073" s="197"/>
      <c r="I1073" s="295">
        <v>42.5</v>
      </c>
      <c r="J1073" s="197"/>
      <c r="K1073" s="195"/>
      <c r="L1073" s="195"/>
      <c r="M1073" s="197"/>
      <c r="N1073" s="184"/>
      <c r="O1073" s="184"/>
      <c r="P1073" s="235"/>
      <c r="Q1073" s="195"/>
      <c r="R1073" s="298">
        <f>IF(Q1073="SI",1,IF(Q1073="NO",3,0))</f>
        <v>0</v>
      </c>
      <c r="S1073" s="30" t="s">
        <v>1180</v>
      </c>
      <c r="T1073" s="76"/>
      <c r="U1073" s="77"/>
      <c r="V1073" s="77"/>
      <c r="W1073" s="77"/>
      <c r="X1073" s="77"/>
      <c r="Y1073" s="77"/>
      <c r="Z1073" s="31" t="str">
        <f t="shared" si="86"/>
        <v/>
      </c>
      <c r="AA1073" s="81">
        <f t="shared" si="85"/>
        <v>0</v>
      </c>
      <c r="AB1073" s="81">
        <f t="shared" si="87"/>
        <v>0</v>
      </c>
      <c r="AC1073" s="338"/>
      <c r="AD1073" s="238"/>
      <c r="AE1073" s="238"/>
      <c r="AF1073" s="184"/>
      <c r="AG1073" s="206"/>
      <c r="AH1073" s="200"/>
      <c r="AI1073" s="200"/>
      <c r="AJ1073" s="216"/>
      <c r="AK1073" s="216"/>
      <c r="AL1073" s="216"/>
      <c r="AM1073" s="252"/>
      <c r="AN1073" s="252"/>
      <c r="AO1073" s="252"/>
      <c r="AP1073" s="252"/>
      <c r="AQ1073" s="265"/>
      <c r="AR1073" s="208"/>
    </row>
    <row r="1074" spans="1:44" ht="13.5" customHeight="1" x14ac:dyDescent="0.2">
      <c r="A1074" s="290"/>
      <c r="B1074" s="275"/>
      <c r="C1074" s="272"/>
      <c r="D1074" s="275"/>
      <c r="E1074" s="281"/>
      <c r="F1074" s="275"/>
      <c r="G1074" s="284"/>
      <c r="H1074" s="197"/>
      <c r="I1074" s="295"/>
      <c r="J1074" s="197"/>
      <c r="K1074" s="195"/>
      <c r="L1074" s="195"/>
      <c r="M1074" s="197"/>
      <c r="N1074" s="184"/>
      <c r="O1074" s="184"/>
      <c r="P1074" s="235"/>
      <c r="Q1074" s="195"/>
      <c r="R1074" s="257"/>
      <c r="S1074" s="30" t="s">
        <v>1181</v>
      </c>
      <c r="T1074" s="76"/>
      <c r="U1074" s="77"/>
      <c r="V1074" s="77"/>
      <c r="W1074" s="77"/>
      <c r="X1074" s="77"/>
      <c r="Y1074" s="77"/>
      <c r="Z1074" s="31" t="str">
        <f t="shared" si="86"/>
        <v/>
      </c>
      <c r="AA1074" s="81">
        <f t="shared" si="85"/>
        <v>0</v>
      </c>
      <c r="AB1074" s="81">
        <f t="shared" si="87"/>
        <v>0</v>
      </c>
      <c r="AC1074" s="338"/>
      <c r="AD1074" s="238"/>
      <c r="AE1074" s="238"/>
      <c r="AF1074" s="184"/>
      <c r="AG1074" s="206"/>
      <c r="AH1074" s="200"/>
      <c r="AI1074" s="200"/>
      <c r="AJ1074" s="216"/>
      <c r="AK1074" s="216"/>
      <c r="AL1074" s="216"/>
      <c r="AM1074" s="252"/>
      <c r="AN1074" s="252"/>
      <c r="AO1074" s="252"/>
      <c r="AP1074" s="252"/>
      <c r="AQ1074" s="265"/>
      <c r="AR1074" s="209"/>
    </row>
    <row r="1075" spans="1:44" ht="13.5" customHeight="1" x14ac:dyDescent="0.2">
      <c r="A1075" s="290"/>
      <c r="B1075" s="275"/>
      <c r="C1075" s="272"/>
      <c r="D1075" s="275"/>
      <c r="E1075" s="281"/>
      <c r="F1075" s="275"/>
      <c r="G1075" s="284"/>
      <c r="H1075" s="197"/>
      <c r="I1075" s="295"/>
      <c r="J1075" s="197"/>
      <c r="K1075" s="195"/>
      <c r="L1075" s="195"/>
      <c r="M1075" s="197"/>
      <c r="N1075" s="184"/>
      <c r="O1075" s="184"/>
      <c r="P1075" s="235"/>
      <c r="Q1075" s="195"/>
      <c r="R1075" s="257"/>
      <c r="S1075" s="30" t="s">
        <v>1182</v>
      </c>
      <c r="T1075" s="76"/>
      <c r="U1075" s="77"/>
      <c r="V1075" s="77"/>
      <c r="W1075" s="77"/>
      <c r="X1075" s="77"/>
      <c r="Y1075" s="77"/>
      <c r="Z1075" s="31" t="str">
        <f t="shared" si="86"/>
        <v/>
      </c>
      <c r="AA1075" s="81">
        <f t="shared" si="85"/>
        <v>0</v>
      </c>
      <c r="AB1075" s="81">
        <f t="shared" si="87"/>
        <v>0</v>
      </c>
      <c r="AC1075" s="338"/>
      <c r="AD1075" s="238"/>
      <c r="AE1075" s="238"/>
      <c r="AF1075" s="184"/>
      <c r="AG1075" s="206"/>
      <c r="AH1075" s="200"/>
      <c r="AI1075" s="200"/>
      <c r="AJ1075" s="216"/>
      <c r="AK1075" s="216"/>
      <c r="AL1075" s="216"/>
      <c r="AM1075" s="252"/>
      <c r="AN1075" s="252"/>
      <c r="AO1075" s="252"/>
      <c r="AP1075" s="252"/>
      <c r="AQ1075" s="265"/>
      <c r="AR1075" s="209"/>
    </row>
    <row r="1076" spans="1:44" ht="13.5" customHeight="1" x14ac:dyDescent="0.2">
      <c r="A1076" s="290"/>
      <c r="B1076" s="275"/>
      <c r="C1076" s="272"/>
      <c r="D1076" s="275"/>
      <c r="E1076" s="281"/>
      <c r="F1076" s="275"/>
      <c r="G1076" s="284"/>
      <c r="H1076" s="197"/>
      <c r="I1076" s="295"/>
      <c r="J1076" s="197"/>
      <c r="K1076" s="195"/>
      <c r="L1076" s="195"/>
      <c r="M1076" s="197"/>
      <c r="N1076" s="184"/>
      <c r="O1076" s="184"/>
      <c r="P1076" s="235"/>
      <c r="Q1076" s="195"/>
      <c r="R1076" s="257"/>
      <c r="S1076" s="30" t="s">
        <v>1183</v>
      </c>
      <c r="T1076" s="76"/>
      <c r="U1076" s="77"/>
      <c r="V1076" s="77"/>
      <c r="W1076" s="77"/>
      <c r="X1076" s="77"/>
      <c r="Y1076" s="77"/>
      <c r="Z1076" s="31" t="str">
        <f t="shared" si="86"/>
        <v/>
      </c>
      <c r="AA1076" s="81">
        <f t="shared" si="85"/>
        <v>0</v>
      </c>
      <c r="AB1076" s="81">
        <f t="shared" si="87"/>
        <v>0</v>
      </c>
      <c r="AC1076" s="338"/>
      <c r="AD1076" s="238"/>
      <c r="AE1076" s="238"/>
      <c r="AF1076" s="184"/>
      <c r="AG1076" s="206"/>
      <c r="AH1076" s="200"/>
      <c r="AI1076" s="200"/>
      <c r="AJ1076" s="216"/>
      <c r="AK1076" s="216"/>
      <c r="AL1076" s="216"/>
      <c r="AM1076" s="252"/>
      <c r="AN1076" s="252"/>
      <c r="AO1076" s="252"/>
      <c r="AP1076" s="252"/>
      <c r="AQ1076" s="265"/>
      <c r="AR1076" s="209"/>
    </row>
    <row r="1077" spans="1:44" ht="13.5" customHeight="1" x14ac:dyDescent="0.2">
      <c r="A1077" s="291"/>
      <c r="B1077" s="276"/>
      <c r="C1077" s="273"/>
      <c r="D1077" s="276"/>
      <c r="E1077" s="282"/>
      <c r="F1077" s="276"/>
      <c r="G1077" s="285"/>
      <c r="H1077" s="198"/>
      <c r="I1077" s="296"/>
      <c r="J1077" s="198"/>
      <c r="K1077" s="233"/>
      <c r="L1077" s="233"/>
      <c r="M1077" s="198"/>
      <c r="N1077" s="185"/>
      <c r="O1077" s="185"/>
      <c r="P1077" s="236"/>
      <c r="Q1077" s="233"/>
      <c r="R1077" s="299"/>
      <c r="S1077" s="32" t="s">
        <v>1184</v>
      </c>
      <c r="T1077" s="78"/>
      <c r="U1077" s="79"/>
      <c r="V1077" s="79"/>
      <c r="W1077" s="79"/>
      <c r="X1077" s="79"/>
      <c r="Y1077" s="79"/>
      <c r="Z1077" s="33" t="str">
        <f t="shared" si="86"/>
        <v/>
      </c>
      <c r="AA1077" s="82">
        <f t="shared" si="85"/>
        <v>0</v>
      </c>
      <c r="AB1077" s="82">
        <f t="shared" si="87"/>
        <v>0</v>
      </c>
      <c r="AC1077" s="339"/>
      <c r="AD1077" s="239"/>
      <c r="AE1077" s="239"/>
      <c r="AF1077" s="185"/>
      <c r="AG1077" s="207"/>
      <c r="AH1077" s="201"/>
      <c r="AI1077" s="201"/>
      <c r="AJ1077" s="217"/>
      <c r="AK1077" s="217"/>
      <c r="AL1077" s="217"/>
      <c r="AM1077" s="253"/>
      <c r="AN1077" s="253"/>
      <c r="AO1077" s="253"/>
      <c r="AP1077" s="253"/>
      <c r="AQ1077" s="266"/>
      <c r="AR1077" s="210"/>
    </row>
    <row r="1078" spans="1:44" ht="25.5" x14ac:dyDescent="0.2">
      <c r="A1078" s="277" t="str">
        <f>IF(E1078&lt;&gt;"",'Información General'!$D$15&amp;"_"&amp;+$A$1+43,"")</f>
        <v/>
      </c>
      <c r="B1078" s="286"/>
      <c r="C1078" s="304"/>
      <c r="D1078" s="286"/>
      <c r="E1078" s="301"/>
      <c r="F1078" s="286"/>
      <c r="G1078" s="224"/>
      <c r="H1078" s="242"/>
      <c r="I1078" s="245">
        <v>43.1</v>
      </c>
      <c r="J1078" s="227"/>
      <c r="K1078" s="232"/>
      <c r="L1078" s="232"/>
      <c r="M1078" s="227"/>
      <c r="N1078" s="189"/>
      <c r="O1078" s="189"/>
      <c r="P1078" s="192" t="str">
        <f>IF(AND(N1078&lt;&gt;"",O1078&lt;&gt;""),IF(AND(N1078&gt;5,O1078&gt;5),"I",IF(AND(N1078&lt;=5,O1078&gt;5),"II",IF(AND(N1078&gt;5,O1078&lt;=5),"IV",IF(AND(N1078&lt;=5,O1078&lt;=5),"III")))),"")</f>
        <v/>
      </c>
      <c r="Q1078" s="232"/>
      <c r="R1078" s="310">
        <f>IF(Q1078="SI",1,IF(Q1078="NO",3,0))</f>
        <v>0</v>
      </c>
      <c r="S1078" s="28" t="s">
        <v>1185</v>
      </c>
      <c r="T1078" s="73" t="s">
        <v>632</v>
      </c>
      <c r="U1078" s="74" t="s">
        <v>8</v>
      </c>
      <c r="V1078" s="74" t="s">
        <v>11</v>
      </c>
      <c r="W1078" s="74" t="s">
        <v>11</v>
      </c>
      <c r="X1078" s="74" t="s">
        <v>11</v>
      </c>
      <c r="Y1078" s="74" t="s">
        <v>11</v>
      </c>
      <c r="Z1078" s="29" t="str">
        <f t="shared" si="86"/>
        <v>Suficiente</v>
      </c>
      <c r="AA1078" s="80">
        <f t="shared" si="85"/>
        <v>1</v>
      </c>
      <c r="AB1078" s="80">
        <f t="shared" si="87"/>
        <v>0</v>
      </c>
      <c r="AC1078" s="307" t="str">
        <f>IF(SUM(R1078:R1102)&gt;=1,IF((SUM(R1078:R1102)/COUNTA(Q1078:Q1102))=1,IF(SUM(AA1078:AA1102)&gt;=1,IF(SUM(AA1078:AA1102)/(SUM(AA1078:AA1102)+SUM(AB1078:AB1102))=100%,"SI","NO"),"NO"),"NO"),"")</f>
        <v/>
      </c>
      <c r="AD1078" s="241" t="str">
        <f>IF($N1078=1,"b","")</f>
        <v/>
      </c>
      <c r="AE1078" s="241" t="str">
        <f>IF($O1078=1,"b","")</f>
        <v/>
      </c>
      <c r="AF1078" s="189"/>
      <c r="AG1078" s="189"/>
      <c r="AH1078" s="202">
        <f>IF(OR($AD1078="b",$AE1078="b"),2,0)</f>
        <v>0</v>
      </c>
      <c r="AI1078" s="202">
        <f>IF(AND($N1078=1,$AF1078=1,$O1078=1,$AG1078=1),1,0)</f>
        <v>0</v>
      </c>
      <c r="AJ1078" s="186">
        <f>IF(AF1078&lt;&gt;"",IF(AI1078=1,1,IF(OR($AF1078&gt;$N1078,AND($AC1078="SI",$AF1078=$N1078),AND($AC1078="NO",$AF1078&lt;&gt;$N1078)),0,1)),0)</f>
        <v>0</v>
      </c>
      <c r="AK1078" s="186">
        <f>IF(AG1078&lt;&gt;"",IF(AI1078=1,1,IF(OR(AG1078&gt;O1078,AND(AC1078="SI",AG1078=O1078),AND(AC1078="NO",AG1078&lt;&gt;O1078)),0,1)),0)</f>
        <v>0</v>
      </c>
      <c r="AL1078" s="186">
        <f>IF(AC1078&lt;&gt;"",(+AI1078+AJ1078+AK1078),0)</f>
        <v>0</v>
      </c>
      <c r="AM1078" s="251" t="str">
        <f>IF($AL1078&gt;=2,IF(AND($AF1078="",$AG1078=""),"",IF(AND($AF1078&gt;5,$AG1078&gt;5),"I","")),"")</f>
        <v/>
      </c>
      <c r="AN1078" s="251" t="str">
        <f>IF($AL1078&gt;=2,IF(AND($AF1078="",$AG1078=""),"",IF(AND($AF1078&lt;6,$AG1078&gt;5),"II","")),"")</f>
        <v/>
      </c>
      <c r="AO1078" s="251" t="str">
        <f>IF($AL1078&gt;=2,IF(AND($AF1078="",$AG1078=""),"",IF(AND($AF1078&lt;6,$AG1078&lt;6),"III","")),"")</f>
        <v/>
      </c>
      <c r="AP1078" s="251" t="str">
        <f>IF($AL1078&gt;=2,IF(AND($AF1078="",$AG1078=""),"",IF(AND($AF1078&gt;5,$AG1078&lt;6),"IV","")),"")</f>
        <v/>
      </c>
      <c r="AQ1078" s="261"/>
      <c r="AR1078" s="254"/>
    </row>
    <row r="1079" spans="1:44" ht="13.5" customHeight="1" x14ac:dyDescent="0.2">
      <c r="A1079" s="278"/>
      <c r="B1079" s="287"/>
      <c r="C1079" s="305"/>
      <c r="D1079" s="287"/>
      <c r="E1079" s="302"/>
      <c r="F1079" s="287"/>
      <c r="G1079" s="225"/>
      <c r="H1079" s="197"/>
      <c r="I1079" s="243"/>
      <c r="J1079" s="182"/>
      <c r="K1079" s="180"/>
      <c r="L1079" s="180"/>
      <c r="M1079" s="182"/>
      <c r="N1079" s="190"/>
      <c r="O1079" s="190"/>
      <c r="P1079" s="193"/>
      <c r="Q1079" s="180"/>
      <c r="R1079" s="257"/>
      <c r="S1079" s="30" t="s">
        <v>1186</v>
      </c>
      <c r="T1079" s="76"/>
      <c r="U1079" s="77"/>
      <c r="V1079" s="77"/>
      <c r="W1079" s="77"/>
      <c r="X1079" s="77"/>
      <c r="Y1079" s="77"/>
      <c r="Z1079" s="31" t="str">
        <f t="shared" si="86"/>
        <v/>
      </c>
      <c r="AA1079" s="81">
        <f t="shared" si="85"/>
        <v>0</v>
      </c>
      <c r="AB1079" s="81">
        <f t="shared" ref="AB1079:AB1102" si="88">IF(Z1079="Deficiente",1,0)</f>
        <v>0</v>
      </c>
      <c r="AC1079" s="308"/>
      <c r="AD1079" s="238"/>
      <c r="AE1079" s="238"/>
      <c r="AF1079" s="190"/>
      <c r="AG1079" s="190"/>
      <c r="AH1079" s="200"/>
      <c r="AI1079" s="200"/>
      <c r="AJ1079" s="187"/>
      <c r="AK1079" s="187"/>
      <c r="AL1079" s="187"/>
      <c r="AM1079" s="252"/>
      <c r="AN1079" s="252"/>
      <c r="AO1079" s="252"/>
      <c r="AP1079" s="252"/>
      <c r="AQ1079" s="262"/>
      <c r="AR1079" s="209"/>
    </row>
    <row r="1080" spans="1:44" ht="13.5" customHeight="1" x14ac:dyDescent="0.2">
      <c r="A1080" s="278"/>
      <c r="B1080" s="287"/>
      <c r="C1080" s="305"/>
      <c r="D1080" s="287"/>
      <c r="E1080" s="302"/>
      <c r="F1080" s="287"/>
      <c r="G1080" s="225"/>
      <c r="H1080" s="197"/>
      <c r="I1080" s="243"/>
      <c r="J1080" s="182"/>
      <c r="K1080" s="180"/>
      <c r="L1080" s="180"/>
      <c r="M1080" s="182"/>
      <c r="N1080" s="190"/>
      <c r="O1080" s="190"/>
      <c r="P1080" s="193"/>
      <c r="Q1080" s="180"/>
      <c r="R1080" s="257"/>
      <c r="S1080" s="30" t="s">
        <v>1187</v>
      </c>
      <c r="T1080" s="76"/>
      <c r="U1080" s="77"/>
      <c r="V1080" s="77"/>
      <c r="W1080" s="77"/>
      <c r="X1080" s="77"/>
      <c r="Y1080" s="77"/>
      <c r="Z1080" s="31" t="str">
        <f t="shared" si="86"/>
        <v/>
      </c>
      <c r="AA1080" s="81">
        <f t="shared" si="85"/>
        <v>0</v>
      </c>
      <c r="AB1080" s="81">
        <f t="shared" si="88"/>
        <v>0</v>
      </c>
      <c r="AC1080" s="308"/>
      <c r="AD1080" s="238"/>
      <c r="AE1080" s="238"/>
      <c r="AF1080" s="190"/>
      <c r="AG1080" s="190"/>
      <c r="AH1080" s="200"/>
      <c r="AI1080" s="200"/>
      <c r="AJ1080" s="187"/>
      <c r="AK1080" s="187"/>
      <c r="AL1080" s="187"/>
      <c r="AM1080" s="252"/>
      <c r="AN1080" s="252"/>
      <c r="AO1080" s="252"/>
      <c r="AP1080" s="252"/>
      <c r="AQ1080" s="262"/>
      <c r="AR1080" s="209"/>
    </row>
    <row r="1081" spans="1:44" ht="13.5" customHeight="1" x14ac:dyDescent="0.2">
      <c r="A1081" s="278"/>
      <c r="B1081" s="287"/>
      <c r="C1081" s="305"/>
      <c r="D1081" s="287"/>
      <c r="E1081" s="302"/>
      <c r="F1081" s="287"/>
      <c r="G1081" s="225"/>
      <c r="H1081" s="197"/>
      <c r="I1081" s="243"/>
      <c r="J1081" s="182"/>
      <c r="K1081" s="180"/>
      <c r="L1081" s="180"/>
      <c r="M1081" s="182"/>
      <c r="N1081" s="190"/>
      <c r="O1081" s="190"/>
      <c r="P1081" s="193"/>
      <c r="Q1081" s="180"/>
      <c r="R1081" s="257"/>
      <c r="S1081" s="30" t="s">
        <v>1188</v>
      </c>
      <c r="T1081" s="76"/>
      <c r="U1081" s="77"/>
      <c r="V1081" s="77"/>
      <c r="W1081" s="77"/>
      <c r="X1081" s="77"/>
      <c r="Y1081" s="77"/>
      <c r="Z1081" s="31" t="str">
        <f t="shared" si="86"/>
        <v/>
      </c>
      <c r="AA1081" s="81">
        <f t="shared" si="85"/>
        <v>0</v>
      </c>
      <c r="AB1081" s="81">
        <f t="shared" si="88"/>
        <v>0</v>
      </c>
      <c r="AC1081" s="308"/>
      <c r="AD1081" s="238"/>
      <c r="AE1081" s="238"/>
      <c r="AF1081" s="190"/>
      <c r="AG1081" s="190"/>
      <c r="AH1081" s="200"/>
      <c r="AI1081" s="200"/>
      <c r="AJ1081" s="187"/>
      <c r="AK1081" s="187"/>
      <c r="AL1081" s="187"/>
      <c r="AM1081" s="252"/>
      <c r="AN1081" s="252"/>
      <c r="AO1081" s="252"/>
      <c r="AP1081" s="252"/>
      <c r="AQ1081" s="262"/>
      <c r="AR1081" s="209"/>
    </row>
    <row r="1082" spans="1:44" ht="13.5" customHeight="1" x14ac:dyDescent="0.2">
      <c r="A1082" s="278"/>
      <c r="B1082" s="287"/>
      <c r="C1082" s="305"/>
      <c r="D1082" s="287"/>
      <c r="E1082" s="302"/>
      <c r="F1082" s="287"/>
      <c r="G1082" s="225"/>
      <c r="H1082" s="197"/>
      <c r="I1082" s="243"/>
      <c r="J1082" s="182"/>
      <c r="K1082" s="180"/>
      <c r="L1082" s="180"/>
      <c r="M1082" s="182"/>
      <c r="N1082" s="190"/>
      <c r="O1082" s="190"/>
      <c r="P1082" s="193"/>
      <c r="Q1082" s="180"/>
      <c r="R1082" s="257"/>
      <c r="S1082" s="30" t="s">
        <v>1189</v>
      </c>
      <c r="T1082" s="76"/>
      <c r="U1082" s="77"/>
      <c r="V1082" s="77"/>
      <c r="W1082" s="77"/>
      <c r="X1082" s="77"/>
      <c r="Y1082" s="77"/>
      <c r="Z1082" s="31" t="str">
        <f t="shared" si="86"/>
        <v/>
      </c>
      <c r="AA1082" s="81">
        <f t="shared" si="85"/>
        <v>0</v>
      </c>
      <c r="AB1082" s="81">
        <f t="shared" si="88"/>
        <v>0</v>
      </c>
      <c r="AC1082" s="308"/>
      <c r="AD1082" s="238"/>
      <c r="AE1082" s="238"/>
      <c r="AF1082" s="190"/>
      <c r="AG1082" s="190"/>
      <c r="AH1082" s="200"/>
      <c r="AI1082" s="200"/>
      <c r="AJ1082" s="187"/>
      <c r="AK1082" s="187"/>
      <c r="AL1082" s="187"/>
      <c r="AM1082" s="252"/>
      <c r="AN1082" s="252"/>
      <c r="AO1082" s="252"/>
      <c r="AP1082" s="252"/>
      <c r="AQ1082" s="262"/>
      <c r="AR1082" s="209"/>
    </row>
    <row r="1083" spans="1:44" ht="13.5" customHeight="1" x14ac:dyDescent="0.2">
      <c r="A1083" s="278"/>
      <c r="B1083" s="287"/>
      <c r="C1083" s="305"/>
      <c r="D1083" s="287"/>
      <c r="E1083" s="302"/>
      <c r="F1083" s="287"/>
      <c r="G1083" s="225"/>
      <c r="H1083" s="197"/>
      <c r="I1083" s="243">
        <v>43.2</v>
      </c>
      <c r="J1083" s="182"/>
      <c r="K1083" s="180"/>
      <c r="L1083" s="180"/>
      <c r="M1083" s="182"/>
      <c r="N1083" s="190"/>
      <c r="O1083" s="190"/>
      <c r="P1083" s="193"/>
      <c r="Q1083" s="180"/>
      <c r="R1083" s="256">
        <f>IF(Q1083="SI",1,IF(Q1083="NO",3,0))</f>
        <v>0</v>
      </c>
      <c r="S1083" s="30" t="s">
        <v>1190</v>
      </c>
      <c r="T1083" s="76"/>
      <c r="U1083" s="77"/>
      <c r="V1083" s="77"/>
      <c r="W1083" s="77"/>
      <c r="X1083" s="77"/>
      <c r="Y1083" s="77"/>
      <c r="Z1083" s="31" t="str">
        <f t="shared" si="86"/>
        <v/>
      </c>
      <c r="AA1083" s="81">
        <f t="shared" si="85"/>
        <v>0</v>
      </c>
      <c r="AB1083" s="81">
        <f t="shared" si="88"/>
        <v>0</v>
      </c>
      <c r="AC1083" s="308"/>
      <c r="AD1083" s="238"/>
      <c r="AE1083" s="238"/>
      <c r="AF1083" s="190"/>
      <c r="AG1083" s="190"/>
      <c r="AH1083" s="200"/>
      <c r="AI1083" s="200"/>
      <c r="AJ1083" s="187"/>
      <c r="AK1083" s="187"/>
      <c r="AL1083" s="187"/>
      <c r="AM1083" s="252"/>
      <c r="AN1083" s="252"/>
      <c r="AO1083" s="252"/>
      <c r="AP1083" s="252"/>
      <c r="AQ1083" s="262"/>
      <c r="AR1083" s="255"/>
    </row>
    <row r="1084" spans="1:44" ht="13.5" customHeight="1" x14ac:dyDescent="0.2">
      <c r="A1084" s="278"/>
      <c r="B1084" s="287"/>
      <c r="C1084" s="305"/>
      <c r="D1084" s="287"/>
      <c r="E1084" s="302"/>
      <c r="F1084" s="287"/>
      <c r="G1084" s="225"/>
      <c r="H1084" s="197"/>
      <c r="I1084" s="243"/>
      <c r="J1084" s="182"/>
      <c r="K1084" s="180"/>
      <c r="L1084" s="180"/>
      <c r="M1084" s="182"/>
      <c r="N1084" s="190"/>
      <c r="O1084" s="190"/>
      <c r="P1084" s="193"/>
      <c r="Q1084" s="180"/>
      <c r="R1084" s="257"/>
      <c r="S1084" s="30" t="s">
        <v>1191</v>
      </c>
      <c r="T1084" s="76"/>
      <c r="U1084" s="77"/>
      <c r="V1084" s="77"/>
      <c r="W1084" s="77"/>
      <c r="X1084" s="77"/>
      <c r="Y1084" s="77"/>
      <c r="Z1084" s="31" t="str">
        <f t="shared" si="86"/>
        <v/>
      </c>
      <c r="AA1084" s="81">
        <f t="shared" si="85"/>
        <v>0</v>
      </c>
      <c r="AB1084" s="81">
        <f t="shared" si="88"/>
        <v>0</v>
      </c>
      <c r="AC1084" s="308"/>
      <c r="AD1084" s="238"/>
      <c r="AE1084" s="238"/>
      <c r="AF1084" s="190"/>
      <c r="AG1084" s="190"/>
      <c r="AH1084" s="200"/>
      <c r="AI1084" s="200"/>
      <c r="AJ1084" s="187"/>
      <c r="AK1084" s="187"/>
      <c r="AL1084" s="187"/>
      <c r="AM1084" s="252"/>
      <c r="AN1084" s="252"/>
      <c r="AO1084" s="252"/>
      <c r="AP1084" s="252"/>
      <c r="AQ1084" s="262"/>
      <c r="AR1084" s="209"/>
    </row>
    <row r="1085" spans="1:44" ht="13.5" customHeight="1" x14ac:dyDescent="0.2">
      <c r="A1085" s="278"/>
      <c r="B1085" s="287"/>
      <c r="C1085" s="305"/>
      <c r="D1085" s="287"/>
      <c r="E1085" s="302"/>
      <c r="F1085" s="287"/>
      <c r="G1085" s="225"/>
      <c r="H1085" s="197"/>
      <c r="I1085" s="243"/>
      <c r="J1085" s="182"/>
      <c r="K1085" s="180"/>
      <c r="L1085" s="180"/>
      <c r="M1085" s="182"/>
      <c r="N1085" s="190"/>
      <c r="O1085" s="190"/>
      <c r="P1085" s="193"/>
      <c r="Q1085" s="180"/>
      <c r="R1085" s="257"/>
      <c r="S1085" s="30" t="s">
        <v>1192</v>
      </c>
      <c r="T1085" s="76"/>
      <c r="U1085" s="77"/>
      <c r="V1085" s="77"/>
      <c r="W1085" s="77"/>
      <c r="X1085" s="77"/>
      <c r="Y1085" s="77"/>
      <c r="Z1085" s="31" t="str">
        <f t="shared" si="86"/>
        <v/>
      </c>
      <c r="AA1085" s="81">
        <f t="shared" ref="AA1085:AA1103" si="89">IF(Z1085="Suficiente",1,0)</f>
        <v>0</v>
      </c>
      <c r="AB1085" s="81">
        <f t="shared" si="88"/>
        <v>0</v>
      </c>
      <c r="AC1085" s="308"/>
      <c r="AD1085" s="238"/>
      <c r="AE1085" s="238"/>
      <c r="AF1085" s="190"/>
      <c r="AG1085" s="190"/>
      <c r="AH1085" s="200"/>
      <c r="AI1085" s="200"/>
      <c r="AJ1085" s="187"/>
      <c r="AK1085" s="187"/>
      <c r="AL1085" s="187"/>
      <c r="AM1085" s="252"/>
      <c r="AN1085" s="252"/>
      <c r="AO1085" s="252"/>
      <c r="AP1085" s="252"/>
      <c r="AQ1085" s="262"/>
      <c r="AR1085" s="209"/>
    </row>
    <row r="1086" spans="1:44" ht="13.5" customHeight="1" x14ac:dyDescent="0.2">
      <c r="A1086" s="278"/>
      <c r="B1086" s="287"/>
      <c r="C1086" s="305"/>
      <c r="D1086" s="287"/>
      <c r="E1086" s="302"/>
      <c r="F1086" s="287"/>
      <c r="G1086" s="225"/>
      <c r="H1086" s="197"/>
      <c r="I1086" s="243"/>
      <c r="J1086" s="182"/>
      <c r="K1086" s="180"/>
      <c r="L1086" s="180"/>
      <c r="M1086" s="182"/>
      <c r="N1086" s="190"/>
      <c r="O1086" s="190"/>
      <c r="P1086" s="193"/>
      <c r="Q1086" s="180"/>
      <c r="R1086" s="257"/>
      <c r="S1086" s="30" t="s">
        <v>1193</v>
      </c>
      <c r="T1086" s="76"/>
      <c r="U1086" s="77"/>
      <c r="V1086" s="77"/>
      <c r="W1086" s="77"/>
      <c r="X1086" s="77"/>
      <c r="Y1086" s="77"/>
      <c r="Z1086" s="31" t="str">
        <f t="shared" si="86"/>
        <v/>
      </c>
      <c r="AA1086" s="81">
        <f t="shared" si="89"/>
        <v>0</v>
      </c>
      <c r="AB1086" s="81">
        <f t="shared" si="88"/>
        <v>0</v>
      </c>
      <c r="AC1086" s="308"/>
      <c r="AD1086" s="238"/>
      <c r="AE1086" s="238"/>
      <c r="AF1086" s="190"/>
      <c r="AG1086" s="190"/>
      <c r="AH1086" s="200"/>
      <c r="AI1086" s="200"/>
      <c r="AJ1086" s="187"/>
      <c r="AK1086" s="187"/>
      <c r="AL1086" s="187"/>
      <c r="AM1086" s="252"/>
      <c r="AN1086" s="252"/>
      <c r="AO1086" s="252"/>
      <c r="AP1086" s="252"/>
      <c r="AQ1086" s="262"/>
      <c r="AR1086" s="209"/>
    </row>
    <row r="1087" spans="1:44" ht="13.5" customHeight="1" x14ac:dyDescent="0.2">
      <c r="A1087" s="278"/>
      <c r="B1087" s="287"/>
      <c r="C1087" s="305"/>
      <c r="D1087" s="287"/>
      <c r="E1087" s="302"/>
      <c r="F1087" s="287"/>
      <c r="G1087" s="225"/>
      <c r="H1087" s="197"/>
      <c r="I1087" s="243"/>
      <c r="J1087" s="182"/>
      <c r="K1087" s="180"/>
      <c r="L1087" s="180"/>
      <c r="M1087" s="182"/>
      <c r="N1087" s="190"/>
      <c r="O1087" s="190"/>
      <c r="P1087" s="193"/>
      <c r="Q1087" s="180"/>
      <c r="R1087" s="257"/>
      <c r="S1087" s="30" t="s">
        <v>1194</v>
      </c>
      <c r="T1087" s="76"/>
      <c r="U1087" s="77"/>
      <c r="V1087" s="77"/>
      <c r="W1087" s="77"/>
      <c r="X1087" s="77"/>
      <c r="Y1087" s="77"/>
      <c r="Z1087" s="31" t="str">
        <f t="shared" si="86"/>
        <v/>
      </c>
      <c r="AA1087" s="81">
        <f t="shared" si="89"/>
        <v>0</v>
      </c>
      <c r="AB1087" s="81">
        <f t="shared" si="88"/>
        <v>0</v>
      </c>
      <c r="AC1087" s="308"/>
      <c r="AD1087" s="238"/>
      <c r="AE1087" s="238"/>
      <c r="AF1087" s="190"/>
      <c r="AG1087" s="190"/>
      <c r="AH1087" s="200"/>
      <c r="AI1087" s="200"/>
      <c r="AJ1087" s="187"/>
      <c r="AK1087" s="187"/>
      <c r="AL1087" s="187"/>
      <c r="AM1087" s="252"/>
      <c r="AN1087" s="252"/>
      <c r="AO1087" s="252"/>
      <c r="AP1087" s="252"/>
      <c r="AQ1087" s="262"/>
      <c r="AR1087" s="209"/>
    </row>
    <row r="1088" spans="1:44" ht="13.5" customHeight="1" x14ac:dyDescent="0.2">
      <c r="A1088" s="278"/>
      <c r="B1088" s="287"/>
      <c r="C1088" s="305"/>
      <c r="D1088" s="287"/>
      <c r="E1088" s="302"/>
      <c r="F1088" s="287"/>
      <c r="G1088" s="225"/>
      <c r="H1088" s="197"/>
      <c r="I1088" s="243">
        <v>43.3</v>
      </c>
      <c r="J1088" s="182"/>
      <c r="K1088" s="180"/>
      <c r="L1088" s="180"/>
      <c r="M1088" s="182"/>
      <c r="N1088" s="190"/>
      <c r="O1088" s="190"/>
      <c r="P1088" s="193"/>
      <c r="Q1088" s="180"/>
      <c r="R1088" s="256">
        <f>IF(Q1088="SI",1,IF(Q1088="NO",3,0))</f>
        <v>0</v>
      </c>
      <c r="S1088" s="30" t="s">
        <v>1195</v>
      </c>
      <c r="T1088" s="76"/>
      <c r="U1088" s="77"/>
      <c r="V1088" s="77"/>
      <c r="W1088" s="77"/>
      <c r="X1088" s="77"/>
      <c r="Y1088" s="77"/>
      <c r="Z1088" s="31" t="str">
        <f t="shared" si="86"/>
        <v/>
      </c>
      <c r="AA1088" s="81">
        <f t="shared" si="89"/>
        <v>0</v>
      </c>
      <c r="AB1088" s="81">
        <f t="shared" si="88"/>
        <v>0</v>
      </c>
      <c r="AC1088" s="308"/>
      <c r="AD1088" s="238"/>
      <c r="AE1088" s="238"/>
      <c r="AF1088" s="190"/>
      <c r="AG1088" s="190"/>
      <c r="AH1088" s="200"/>
      <c r="AI1088" s="200"/>
      <c r="AJ1088" s="187"/>
      <c r="AK1088" s="187"/>
      <c r="AL1088" s="187"/>
      <c r="AM1088" s="252"/>
      <c r="AN1088" s="252"/>
      <c r="AO1088" s="252"/>
      <c r="AP1088" s="252"/>
      <c r="AQ1088" s="262"/>
      <c r="AR1088" s="255"/>
    </row>
    <row r="1089" spans="1:44" ht="13.5" customHeight="1" x14ac:dyDescent="0.2">
      <c r="A1089" s="278"/>
      <c r="B1089" s="287"/>
      <c r="C1089" s="305"/>
      <c r="D1089" s="287"/>
      <c r="E1089" s="302"/>
      <c r="F1089" s="287"/>
      <c r="G1089" s="225"/>
      <c r="H1089" s="197"/>
      <c r="I1089" s="243"/>
      <c r="J1089" s="182"/>
      <c r="K1089" s="180"/>
      <c r="L1089" s="180"/>
      <c r="M1089" s="182"/>
      <c r="N1089" s="190"/>
      <c r="O1089" s="190"/>
      <c r="P1089" s="193"/>
      <c r="Q1089" s="180"/>
      <c r="R1089" s="257"/>
      <c r="S1089" s="30" t="s">
        <v>1196</v>
      </c>
      <c r="T1089" s="76"/>
      <c r="U1089" s="77"/>
      <c r="V1089" s="77"/>
      <c r="W1089" s="77"/>
      <c r="X1089" s="77"/>
      <c r="Y1089" s="77"/>
      <c r="Z1089" s="31" t="str">
        <f t="shared" si="86"/>
        <v/>
      </c>
      <c r="AA1089" s="81">
        <f t="shared" si="89"/>
        <v>0</v>
      </c>
      <c r="AB1089" s="81">
        <f t="shared" si="88"/>
        <v>0</v>
      </c>
      <c r="AC1089" s="308"/>
      <c r="AD1089" s="238"/>
      <c r="AE1089" s="238"/>
      <c r="AF1089" s="190"/>
      <c r="AG1089" s="190"/>
      <c r="AH1089" s="200"/>
      <c r="AI1089" s="200"/>
      <c r="AJ1089" s="187"/>
      <c r="AK1089" s="187"/>
      <c r="AL1089" s="187"/>
      <c r="AM1089" s="252"/>
      <c r="AN1089" s="252"/>
      <c r="AO1089" s="252"/>
      <c r="AP1089" s="252"/>
      <c r="AQ1089" s="262"/>
      <c r="AR1089" s="209"/>
    </row>
    <row r="1090" spans="1:44" ht="13.5" customHeight="1" x14ac:dyDescent="0.2">
      <c r="A1090" s="278"/>
      <c r="B1090" s="287"/>
      <c r="C1090" s="305"/>
      <c r="D1090" s="287"/>
      <c r="E1090" s="302"/>
      <c r="F1090" s="287"/>
      <c r="G1090" s="225"/>
      <c r="H1090" s="197"/>
      <c r="I1090" s="243"/>
      <c r="J1090" s="182"/>
      <c r="K1090" s="180"/>
      <c r="L1090" s="180"/>
      <c r="M1090" s="182"/>
      <c r="N1090" s="190"/>
      <c r="O1090" s="190"/>
      <c r="P1090" s="193"/>
      <c r="Q1090" s="180"/>
      <c r="R1090" s="257"/>
      <c r="S1090" s="30" t="s">
        <v>1197</v>
      </c>
      <c r="T1090" s="76"/>
      <c r="U1090" s="77"/>
      <c r="V1090" s="77"/>
      <c r="W1090" s="77"/>
      <c r="X1090" s="77"/>
      <c r="Y1090" s="77"/>
      <c r="Z1090" s="31" t="str">
        <f t="shared" si="86"/>
        <v/>
      </c>
      <c r="AA1090" s="81">
        <f t="shared" si="89"/>
        <v>0</v>
      </c>
      <c r="AB1090" s="81">
        <f t="shared" si="88"/>
        <v>0</v>
      </c>
      <c r="AC1090" s="308"/>
      <c r="AD1090" s="238"/>
      <c r="AE1090" s="238"/>
      <c r="AF1090" s="190"/>
      <c r="AG1090" s="190"/>
      <c r="AH1090" s="200"/>
      <c r="AI1090" s="200"/>
      <c r="AJ1090" s="187"/>
      <c r="AK1090" s="187"/>
      <c r="AL1090" s="187"/>
      <c r="AM1090" s="252"/>
      <c r="AN1090" s="252"/>
      <c r="AO1090" s="252"/>
      <c r="AP1090" s="252"/>
      <c r="AQ1090" s="262"/>
      <c r="AR1090" s="209"/>
    </row>
    <row r="1091" spans="1:44" ht="13.5" customHeight="1" x14ac:dyDescent="0.2">
      <c r="A1091" s="278"/>
      <c r="B1091" s="287"/>
      <c r="C1091" s="305"/>
      <c r="D1091" s="287"/>
      <c r="E1091" s="302"/>
      <c r="F1091" s="287"/>
      <c r="G1091" s="225"/>
      <c r="H1091" s="197"/>
      <c r="I1091" s="243"/>
      <c r="J1091" s="182"/>
      <c r="K1091" s="180"/>
      <c r="L1091" s="180"/>
      <c r="M1091" s="182"/>
      <c r="N1091" s="190"/>
      <c r="O1091" s="190"/>
      <c r="P1091" s="193"/>
      <c r="Q1091" s="180"/>
      <c r="R1091" s="257"/>
      <c r="S1091" s="30" t="s">
        <v>1198</v>
      </c>
      <c r="T1091" s="76"/>
      <c r="U1091" s="77"/>
      <c r="V1091" s="77"/>
      <c r="W1091" s="77"/>
      <c r="X1091" s="77"/>
      <c r="Y1091" s="77"/>
      <c r="Z1091" s="31" t="str">
        <f t="shared" si="86"/>
        <v/>
      </c>
      <c r="AA1091" s="81">
        <f t="shared" si="89"/>
        <v>0</v>
      </c>
      <c r="AB1091" s="81">
        <f t="shared" si="88"/>
        <v>0</v>
      </c>
      <c r="AC1091" s="308"/>
      <c r="AD1091" s="238"/>
      <c r="AE1091" s="238"/>
      <c r="AF1091" s="190"/>
      <c r="AG1091" s="190"/>
      <c r="AH1091" s="200"/>
      <c r="AI1091" s="200"/>
      <c r="AJ1091" s="187"/>
      <c r="AK1091" s="187"/>
      <c r="AL1091" s="187"/>
      <c r="AM1091" s="252"/>
      <c r="AN1091" s="252"/>
      <c r="AO1091" s="252"/>
      <c r="AP1091" s="252"/>
      <c r="AQ1091" s="262"/>
      <c r="AR1091" s="209"/>
    </row>
    <row r="1092" spans="1:44" ht="13.5" customHeight="1" x14ac:dyDescent="0.2">
      <c r="A1092" s="278"/>
      <c r="B1092" s="287"/>
      <c r="C1092" s="305"/>
      <c r="D1092" s="287"/>
      <c r="E1092" s="302"/>
      <c r="F1092" s="287"/>
      <c r="G1092" s="225"/>
      <c r="H1092" s="197"/>
      <c r="I1092" s="243"/>
      <c r="J1092" s="182"/>
      <c r="K1092" s="180"/>
      <c r="L1092" s="180"/>
      <c r="M1092" s="182"/>
      <c r="N1092" s="190"/>
      <c r="O1092" s="190"/>
      <c r="P1092" s="193"/>
      <c r="Q1092" s="180"/>
      <c r="R1092" s="257"/>
      <c r="S1092" s="30" t="s">
        <v>1199</v>
      </c>
      <c r="T1092" s="76"/>
      <c r="U1092" s="77"/>
      <c r="V1092" s="77"/>
      <c r="W1092" s="77"/>
      <c r="X1092" s="77"/>
      <c r="Y1092" s="77"/>
      <c r="Z1092" s="31" t="str">
        <f t="shared" si="86"/>
        <v/>
      </c>
      <c r="AA1092" s="81">
        <f t="shared" si="89"/>
        <v>0</v>
      </c>
      <c r="AB1092" s="81">
        <f t="shared" si="88"/>
        <v>0</v>
      </c>
      <c r="AC1092" s="308"/>
      <c r="AD1092" s="238"/>
      <c r="AE1092" s="238"/>
      <c r="AF1092" s="190"/>
      <c r="AG1092" s="190"/>
      <c r="AH1092" s="200"/>
      <c r="AI1092" s="200"/>
      <c r="AJ1092" s="187"/>
      <c r="AK1092" s="187"/>
      <c r="AL1092" s="187"/>
      <c r="AM1092" s="252"/>
      <c r="AN1092" s="252"/>
      <c r="AO1092" s="252"/>
      <c r="AP1092" s="252"/>
      <c r="AQ1092" s="262"/>
      <c r="AR1092" s="209"/>
    </row>
    <row r="1093" spans="1:44" ht="13.5" customHeight="1" x14ac:dyDescent="0.2">
      <c r="A1093" s="278"/>
      <c r="B1093" s="287"/>
      <c r="C1093" s="305"/>
      <c r="D1093" s="287"/>
      <c r="E1093" s="302"/>
      <c r="F1093" s="287"/>
      <c r="G1093" s="225"/>
      <c r="H1093" s="197"/>
      <c r="I1093" s="243">
        <v>43.4</v>
      </c>
      <c r="J1093" s="182"/>
      <c r="K1093" s="180"/>
      <c r="L1093" s="180"/>
      <c r="M1093" s="182"/>
      <c r="N1093" s="190"/>
      <c r="O1093" s="190"/>
      <c r="P1093" s="193"/>
      <c r="Q1093" s="180"/>
      <c r="R1093" s="256">
        <f>IF(Q1093="SI",1,IF(Q1093="NO",3,0))</f>
        <v>0</v>
      </c>
      <c r="S1093" s="30" t="s">
        <v>1200</v>
      </c>
      <c r="T1093" s="76"/>
      <c r="U1093" s="77"/>
      <c r="V1093" s="77"/>
      <c r="W1093" s="77"/>
      <c r="X1093" s="77"/>
      <c r="Y1093" s="77"/>
      <c r="Z1093" s="31" t="str">
        <f t="shared" si="86"/>
        <v/>
      </c>
      <c r="AA1093" s="81">
        <f t="shared" si="89"/>
        <v>0</v>
      </c>
      <c r="AB1093" s="81">
        <f t="shared" si="88"/>
        <v>0</v>
      </c>
      <c r="AC1093" s="308"/>
      <c r="AD1093" s="238"/>
      <c r="AE1093" s="238"/>
      <c r="AF1093" s="190"/>
      <c r="AG1093" s="190"/>
      <c r="AH1093" s="200"/>
      <c r="AI1093" s="200"/>
      <c r="AJ1093" s="187"/>
      <c r="AK1093" s="187"/>
      <c r="AL1093" s="187"/>
      <c r="AM1093" s="252"/>
      <c r="AN1093" s="252"/>
      <c r="AO1093" s="252"/>
      <c r="AP1093" s="252"/>
      <c r="AQ1093" s="262"/>
      <c r="AR1093" s="255"/>
    </row>
    <row r="1094" spans="1:44" ht="13.5" customHeight="1" x14ac:dyDescent="0.2">
      <c r="A1094" s="278"/>
      <c r="B1094" s="287"/>
      <c r="C1094" s="305"/>
      <c r="D1094" s="287"/>
      <c r="E1094" s="302"/>
      <c r="F1094" s="287"/>
      <c r="G1094" s="225"/>
      <c r="H1094" s="197"/>
      <c r="I1094" s="243"/>
      <c r="J1094" s="182"/>
      <c r="K1094" s="180"/>
      <c r="L1094" s="180"/>
      <c r="M1094" s="182"/>
      <c r="N1094" s="190"/>
      <c r="O1094" s="190"/>
      <c r="P1094" s="193"/>
      <c r="Q1094" s="180"/>
      <c r="R1094" s="257"/>
      <c r="S1094" s="30" t="s">
        <v>1201</v>
      </c>
      <c r="T1094" s="76"/>
      <c r="U1094" s="77"/>
      <c r="V1094" s="77"/>
      <c r="W1094" s="77"/>
      <c r="X1094" s="77"/>
      <c r="Y1094" s="77"/>
      <c r="Z1094" s="31" t="str">
        <f t="shared" si="86"/>
        <v/>
      </c>
      <c r="AA1094" s="81">
        <f t="shared" si="89"/>
        <v>0</v>
      </c>
      <c r="AB1094" s="81">
        <f t="shared" si="88"/>
        <v>0</v>
      </c>
      <c r="AC1094" s="308"/>
      <c r="AD1094" s="238"/>
      <c r="AE1094" s="238"/>
      <c r="AF1094" s="190"/>
      <c r="AG1094" s="190"/>
      <c r="AH1094" s="200"/>
      <c r="AI1094" s="200"/>
      <c r="AJ1094" s="187"/>
      <c r="AK1094" s="187"/>
      <c r="AL1094" s="187"/>
      <c r="AM1094" s="252"/>
      <c r="AN1094" s="252"/>
      <c r="AO1094" s="252"/>
      <c r="AP1094" s="252"/>
      <c r="AQ1094" s="262"/>
      <c r="AR1094" s="209"/>
    </row>
    <row r="1095" spans="1:44" ht="13.5" customHeight="1" x14ac:dyDescent="0.2">
      <c r="A1095" s="278"/>
      <c r="B1095" s="287"/>
      <c r="C1095" s="305"/>
      <c r="D1095" s="287"/>
      <c r="E1095" s="302"/>
      <c r="F1095" s="287"/>
      <c r="G1095" s="225"/>
      <c r="H1095" s="197"/>
      <c r="I1095" s="243"/>
      <c r="J1095" s="182"/>
      <c r="K1095" s="180"/>
      <c r="L1095" s="180"/>
      <c r="M1095" s="182"/>
      <c r="N1095" s="190"/>
      <c r="O1095" s="190"/>
      <c r="P1095" s="193"/>
      <c r="Q1095" s="180"/>
      <c r="R1095" s="257"/>
      <c r="S1095" s="30" t="s">
        <v>1202</v>
      </c>
      <c r="T1095" s="76"/>
      <c r="U1095" s="77"/>
      <c r="V1095" s="77"/>
      <c r="W1095" s="77"/>
      <c r="X1095" s="77"/>
      <c r="Y1095" s="77"/>
      <c r="Z1095" s="31" t="str">
        <f t="shared" si="86"/>
        <v/>
      </c>
      <c r="AA1095" s="81">
        <f t="shared" si="89"/>
        <v>0</v>
      </c>
      <c r="AB1095" s="81">
        <f t="shared" si="88"/>
        <v>0</v>
      </c>
      <c r="AC1095" s="308"/>
      <c r="AD1095" s="238"/>
      <c r="AE1095" s="238"/>
      <c r="AF1095" s="190"/>
      <c r="AG1095" s="190"/>
      <c r="AH1095" s="200"/>
      <c r="AI1095" s="200"/>
      <c r="AJ1095" s="187"/>
      <c r="AK1095" s="187"/>
      <c r="AL1095" s="187"/>
      <c r="AM1095" s="252"/>
      <c r="AN1095" s="252"/>
      <c r="AO1095" s="252"/>
      <c r="AP1095" s="252"/>
      <c r="AQ1095" s="262"/>
      <c r="AR1095" s="209"/>
    </row>
    <row r="1096" spans="1:44" ht="13.5" customHeight="1" x14ac:dyDescent="0.2">
      <c r="A1096" s="278"/>
      <c r="B1096" s="287"/>
      <c r="C1096" s="305"/>
      <c r="D1096" s="287"/>
      <c r="E1096" s="302"/>
      <c r="F1096" s="287"/>
      <c r="G1096" s="225"/>
      <c r="H1096" s="197"/>
      <c r="I1096" s="243"/>
      <c r="J1096" s="182"/>
      <c r="K1096" s="180"/>
      <c r="L1096" s="180"/>
      <c r="M1096" s="182"/>
      <c r="N1096" s="190"/>
      <c r="O1096" s="190"/>
      <c r="P1096" s="193"/>
      <c r="Q1096" s="180"/>
      <c r="R1096" s="257"/>
      <c r="S1096" s="30" t="s">
        <v>1203</v>
      </c>
      <c r="T1096" s="76"/>
      <c r="U1096" s="77"/>
      <c r="V1096" s="77"/>
      <c r="W1096" s="77"/>
      <c r="X1096" s="77"/>
      <c r="Y1096" s="77"/>
      <c r="Z1096" s="31" t="str">
        <f t="shared" si="86"/>
        <v/>
      </c>
      <c r="AA1096" s="81">
        <f t="shared" si="89"/>
        <v>0</v>
      </c>
      <c r="AB1096" s="81">
        <f t="shared" si="88"/>
        <v>0</v>
      </c>
      <c r="AC1096" s="308"/>
      <c r="AD1096" s="238"/>
      <c r="AE1096" s="238"/>
      <c r="AF1096" s="190"/>
      <c r="AG1096" s="190"/>
      <c r="AH1096" s="200"/>
      <c r="AI1096" s="200"/>
      <c r="AJ1096" s="187"/>
      <c r="AK1096" s="187"/>
      <c r="AL1096" s="187"/>
      <c r="AM1096" s="252"/>
      <c r="AN1096" s="252"/>
      <c r="AO1096" s="252"/>
      <c r="AP1096" s="252"/>
      <c r="AQ1096" s="262"/>
      <c r="AR1096" s="209"/>
    </row>
    <row r="1097" spans="1:44" ht="13.5" customHeight="1" x14ac:dyDescent="0.2">
      <c r="A1097" s="278"/>
      <c r="B1097" s="287"/>
      <c r="C1097" s="305"/>
      <c r="D1097" s="287"/>
      <c r="E1097" s="302"/>
      <c r="F1097" s="287"/>
      <c r="G1097" s="225"/>
      <c r="H1097" s="197"/>
      <c r="I1097" s="243"/>
      <c r="J1097" s="182"/>
      <c r="K1097" s="180"/>
      <c r="L1097" s="180"/>
      <c r="M1097" s="182"/>
      <c r="N1097" s="190"/>
      <c r="O1097" s="190"/>
      <c r="P1097" s="193"/>
      <c r="Q1097" s="180"/>
      <c r="R1097" s="257"/>
      <c r="S1097" s="30" t="s">
        <v>1204</v>
      </c>
      <c r="T1097" s="76"/>
      <c r="U1097" s="77"/>
      <c r="V1097" s="77"/>
      <c r="W1097" s="77"/>
      <c r="X1097" s="77"/>
      <c r="Y1097" s="77"/>
      <c r="Z1097" s="31" t="str">
        <f t="shared" si="86"/>
        <v/>
      </c>
      <c r="AA1097" s="81">
        <f t="shared" si="89"/>
        <v>0</v>
      </c>
      <c r="AB1097" s="81">
        <f t="shared" si="88"/>
        <v>0</v>
      </c>
      <c r="AC1097" s="308"/>
      <c r="AD1097" s="238"/>
      <c r="AE1097" s="238"/>
      <c r="AF1097" s="190"/>
      <c r="AG1097" s="190"/>
      <c r="AH1097" s="200"/>
      <c r="AI1097" s="200"/>
      <c r="AJ1097" s="187"/>
      <c r="AK1097" s="187"/>
      <c r="AL1097" s="187"/>
      <c r="AM1097" s="252"/>
      <c r="AN1097" s="252"/>
      <c r="AO1097" s="252"/>
      <c r="AP1097" s="252"/>
      <c r="AQ1097" s="262"/>
      <c r="AR1097" s="209"/>
    </row>
    <row r="1098" spans="1:44" ht="13.5" customHeight="1" x14ac:dyDescent="0.2">
      <c r="A1098" s="278"/>
      <c r="B1098" s="287"/>
      <c r="C1098" s="305"/>
      <c r="D1098" s="287"/>
      <c r="E1098" s="302"/>
      <c r="F1098" s="287"/>
      <c r="G1098" s="225"/>
      <c r="H1098" s="197"/>
      <c r="I1098" s="243">
        <v>43.5</v>
      </c>
      <c r="J1098" s="182"/>
      <c r="K1098" s="180"/>
      <c r="L1098" s="180"/>
      <c r="M1098" s="182"/>
      <c r="N1098" s="190"/>
      <c r="O1098" s="190"/>
      <c r="P1098" s="193"/>
      <c r="Q1098" s="180"/>
      <c r="R1098" s="256">
        <f>IF(Q1098="SI",1,IF(Q1098="NO",3,0))</f>
        <v>0</v>
      </c>
      <c r="S1098" s="30" t="s">
        <v>1205</v>
      </c>
      <c r="T1098" s="76"/>
      <c r="U1098" s="77"/>
      <c r="V1098" s="77"/>
      <c r="W1098" s="77"/>
      <c r="X1098" s="77"/>
      <c r="Y1098" s="77"/>
      <c r="Z1098" s="31" t="str">
        <f t="shared" si="86"/>
        <v/>
      </c>
      <c r="AA1098" s="81">
        <f t="shared" si="89"/>
        <v>0</v>
      </c>
      <c r="AB1098" s="81">
        <f t="shared" si="88"/>
        <v>0</v>
      </c>
      <c r="AC1098" s="308"/>
      <c r="AD1098" s="238"/>
      <c r="AE1098" s="238"/>
      <c r="AF1098" s="190"/>
      <c r="AG1098" s="190"/>
      <c r="AH1098" s="200"/>
      <c r="AI1098" s="200"/>
      <c r="AJ1098" s="187"/>
      <c r="AK1098" s="187"/>
      <c r="AL1098" s="187"/>
      <c r="AM1098" s="252"/>
      <c r="AN1098" s="252"/>
      <c r="AO1098" s="252"/>
      <c r="AP1098" s="252"/>
      <c r="AQ1098" s="262"/>
      <c r="AR1098" s="255"/>
    </row>
    <row r="1099" spans="1:44" ht="13.5" customHeight="1" x14ac:dyDescent="0.2">
      <c r="A1099" s="278"/>
      <c r="B1099" s="287"/>
      <c r="C1099" s="305"/>
      <c r="D1099" s="287"/>
      <c r="E1099" s="302"/>
      <c r="F1099" s="287"/>
      <c r="G1099" s="225"/>
      <c r="H1099" s="197"/>
      <c r="I1099" s="243"/>
      <c r="J1099" s="182"/>
      <c r="K1099" s="180"/>
      <c r="L1099" s="180"/>
      <c r="M1099" s="182"/>
      <c r="N1099" s="190"/>
      <c r="O1099" s="190"/>
      <c r="P1099" s="193"/>
      <c r="Q1099" s="180"/>
      <c r="R1099" s="257"/>
      <c r="S1099" s="30" t="s">
        <v>1206</v>
      </c>
      <c r="T1099" s="76"/>
      <c r="U1099" s="77"/>
      <c r="V1099" s="77"/>
      <c r="W1099" s="77"/>
      <c r="X1099" s="77"/>
      <c r="Y1099" s="77"/>
      <c r="Z1099" s="31" t="str">
        <f t="shared" si="86"/>
        <v/>
      </c>
      <c r="AA1099" s="81">
        <f t="shared" si="89"/>
        <v>0</v>
      </c>
      <c r="AB1099" s="81">
        <f t="shared" si="88"/>
        <v>0</v>
      </c>
      <c r="AC1099" s="308"/>
      <c r="AD1099" s="238"/>
      <c r="AE1099" s="238"/>
      <c r="AF1099" s="190"/>
      <c r="AG1099" s="190"/>
      <c r="AH1099" s="200"/>
      <c r="AI1099" s="200"/>
      <c r="AJ1099" s="187"/>
      <c r="AK1099" s="187"/>
      <c r="AL1099" s="187"/>
      <c r="AM1099" s="252"/>
      <c r="AN1099" s="252"/>
      <c r="AO1099" s="252"/>
      <c r="AP1099" s="252"/>
      <c r="AQ1099" s="262"/>
      <c r="AR1099" s="209"/>
    </row>
    <row r="1100" spans="1:44" ht="13.5" customHeight="1" x14ac:dyDescent="0.2">
      <c r="A1100" s="278"/>
      <c r="B1100" s="287"/>
      <c r="C1100" s="305"/>
      <c r="D1100" s="287"/>
      <c r="E1100" s="302"/>
      <c r="F1100" s="287"/>
      <c r="G1100" s="225"/>
      <c r="H1100" s="197"/>
      <c r="I1100" s="243"/>
      <c r="J1100" s="182"/>
      <c r="K1100" s="180"/>
      <c r="L1100" s="180"/>
      <c r="M1100" s="182"/>
      <c r="N1100" s="190"/>
      <c r="O1100" s="190"/>
      <c r="P1100" s="193"/>
      <c r="Q1100" s="180"/>
      <c r="R1100" s="257"/>
      <c r="S1100" s="30" t="s">
        <v>1207</v>
      </c>
      <c r="T1100" s="76"/>
      <c r="U1100" s="77"/>
      <c r="V1100" s="77"/>
      <c r="W1100" s="77"/>
      <c r="X1100" s="77"/>
      <c r="Y1100" s="77"/>
      <c r="Z1100" s="31" t="str">
        <f t="shared" si="86"/>
        <v/>
      </c>
      <c r="AA1100" s="81">
        <f t="shared" si="89"/>
        <v>0</v>
      </c>
      <c r="AB1100" s="81">
        <f t="shared" si="88"/>
        <v>0</v>
      </c>
      <c r="AC1100" s="308"/>
      <c r="AD1100" s="238"/>
      <c r="AE1100" s="238"/>
      <c r="AF1100" s="190"/>
      <c r="AG1100" s="190"/>
      <c r="AH1100" s="200"/>
      <c r="AI1100" s="200"/>
      <c r="AJ1100" s="187"/>
      <c r="AK1100" s="187"/>
      <c r="AL1100" s="187"/>
      <c r="AM1100" s="252"/>
      <c r="AN1100" s="252"/>
      <c r="AO1100" s="252"/>
      <c r="AP1100" s="252"/>
      <c r="AQ1100" s="262"/>
      <c r="AR1100" s="209"/>
    </row>
    <row r="1101" spans="1:44" ht="13.5" customHeight="1" x14ac:dyDescent="0.2">
      <c r="A1101" s="278"/>
      <c r="B1101" s="287"/>
      <c r="C1101" s="305"/>
      <c r="D1101" s="287"/>
      <c r="E1101" s="302"/>
      <c r="F1101" s="287"/>
      <c r="G1101" s="225"/>
      <c r="H1101" s="197"/>
      <c r="I1101" s="243"/>
      <c r="J1101" s="182"/>
      <c r="K1101" s="180"/>
      <c r="L1101" s="180"/>
      <c r="M1101" s="182"/>
      <c r="N1101" s="190"/>
      <c r="O1101" s="190"/>
      <c r="P1101" s="193"/>
      <c r="Q1101" s="180"/>
      <c r="R1101" s="257"/>
      <c r="S1101" s="30" t="s">
        <v>1208</v>
      </c>
      <c r="T1101" s="76"/>
      <c r="U1101" s="77"/>
      <c r="V1101" s="77"/>
      <c r="W1101" s="77"/>
      <c r="X1101" s="77"/>
      <c r="Y1101" s="77"/>
      <c r="Z1101" s="31" t="str">
        <f t="shared" si="86"/>
        <v/>
      </c>
      <c r="AA1101" s="81">
        <f t="shared" si="89"/>
        <v>0</v>
      </c>
      <c r="AB1101" s="81">
        <f t="shared" si="88"/>
        <v>0</v>
      </c>
      <c r="AC1101" s="308"/>
      <c r="AD1101" s="238"/>
      <c r="AE1101" s="238"/>
      <c r="AF1101" s="190"/>
      <c r="AG1101" s="190"/>
      <c r="AH1101" s="200"/>
      <c r="AI1101" s="200"/>
      <c r="AJ1101" s="187"/>
      <c r="AK1101" s="187"/>
      <c r="AL1101" s="187"/>
      <c r="AM1101" s="252"/>
      <c r="AN1101" s="252"/>
      <c r="AO1101" s="252"/>
      <c r="AP1101" s="252"/>
      <c r="AQ1101" s="262"/>
      <c r="AR1101" s="209"/>
    </row>
    <row r="1102" spans="1:44" ht="13.5" customHeight="1" x14ac:dyDescent="0.2">
      <c r="A1102" s="279"/>
      <c r="B1102" s="288"/>
      <c r="C1102" s="306"/>
      <c r="D1102" s="288"/>
      <c r="E1102" s="303"/>
      <c r="F1102" s="288"/>
      <c r="G1102" s="226"/>
      <c r="H1102" s="198"/>
      <c r="I1102" s="244"/>
      <c r="J1102" s="228"/>
      <c r="K1102" s="181"/>
      <c r="L1102" s="181"/>
      <c r="M1102" s="228"/>
      <c r="N1102" s="191"/>
      <c r="O1102" s="191"/>
      <c r="P1102" s="194"/>
      <c r="Q1102" s="181"/>
      <c r="R1102" s="299"/>
      <c r="S1102" s="32" t="s">
        <v>1209</v>
      </c>
      <c r="T1102" s="78"/>
      <c r="U1102" s="79"/>
      <c r="V1102" s="79"/>
      <c r="W1102" s="79"/>
      <c r="X1102" s="79"/>
      <c r="Y1102" s="79"/>
      <c r="Z1102" s="33" t="str">
        <f t="shared" si="86"/>
        <v/>
      </c>
      <c r="AA1102" s="82">
        <f t="shared" si="89"/>
        <v>0</v>
      </c>
      <c r="AB1102" s="82">
        <f t="shared" si="88"/>
        <v>0</v>
      </c>
      <c r="AC1102" s="309"/>
      <c r="AD1102" s="239"/>
      <c r="AE1102" s="239"/>
      <c r="AF1102" s="191"/>
      <c r="AG1102" s="191"/>
      <c r="AH1102" s="201"/>
      <c r="AI1102" s="201"/>
      <c r="AJ1102" s="188"/>
      <c r="AK1102" s="188"/>
      <c r="AL1102" s="188"/>
      <c r="AM1102" s="253"/>
      <c r="AN1102" s="253"/>
      <c r="AO1102" s="253"/>
      <c r="AP1102" s="253"/>
      <c r="AQ1102" s="263"/>
      <c r="AR1102" s="210"/>
    </row>
    <row r="1103" spans="1:44" ht="25.5" x14ac:dyDescent="0.2">
      <c r="A1103" s="289" t="str">
        <f>IF(E1103&lt;&gt;"",'Información General'!$D$15&amp;"_"&amp;+$A$1+44,"")</f>
        <v/>
      </c>
      <c r="B1103" s="274"/>
      <c r="C1103" s="271"/>
      <c r="D1103" s="274"/>
      <c r="E1103" s="280"/>
      <c r="F1103" s="274"/>
      <c r="G1103" s="283"/>
      <c r="H1103" s="242"/>
      <c r="I1103" s="300">
        <v>44.1</v>
      </c>
      <c r="J1103" s="242"/>
      <c r="K1103" s="196"/>
      <c r="L1103" s="196"/>
      <c r="M1103" s="242"/>
      <c r="N1103" s="183"/>
      <c r="O1103" s="183"/>
      <c r="P1103" s="234" t="str">
        <f>IF(AND(N1103&lt;&gt;"",O1103&lt;&gt;""),IF(AND(N1103&gt;5,O1103&gt;5),"I",IF(AND(N1103&lt;=5,O1103&gt;5),"II",IF(AND(N1103&gt;5,O1103&lt;=5),"IV",IF(AND(N1103&lt;=5,O1103&lt;=5),"III")))),"")</f>
        <v/>
      </c>
      <c r="Q1103" s="196"/>
      <c r="R1103" s="297">
        <f>IF(Q1103="SI",1,IF(Q1103="NO",3,0))</f>
        <v>0</v>
      </c>
      <c r="S1103" s="28" t="s">
        <v>1210</v>
      </c>
      <c r="T1103" s="73" t="s">
        <v>633</v>
      </c>
      <c r="U1103" s="74" t="s">
        <v>8</v>
      </c>
      <c r="V1103" s="74" t="s">
        <v>49</v>
      </c>
      <c r="W1103" s="74" t="s">
        <v>49</v>
      </c>
      <c r="X1103" s="74" t="s">
        <v>49</v>
      </c>
      <c r="Y1103" s="74" t="s">
        <v>49</v>
      </c>
      <c r="Z1103" s="29" t="str">
        <f t="shared" si="86"/>
        <v>Deficiente</v>
      </c>
      <c r="AA1103" s="80">
        <f t="shared" si="89"/>
        <v>0</v>
      </c>
      <c r="AB1103" s="80">
        <f>IF(Z1103="Deficiente",1,0)</f>
        <v>1</v>
      </c>
      <c r="AC1103" s="337" t="str">
        <f>IF(SUM(R1103:R1127)&gt;=1,IF((SUM(R1103:R1127)/COUNTA(Q1103:Q1127))=1,IF(SUM(AA1103:AA1127)&gt;=1,IF(SUM(AA1103:AA1127)/(SUM(AA1103:AA1127)+SUM(AB1103:AB1127))=100%,"SI","NO"),"NO"),"NO"),"")</f>
        <v/>
      </c>
      <c r="AD1103" s="237" t="str">
        <f>IF($N1103=1,"b","")</f>
        <v/>
      </c>
      <c r="AE1103" s="237" t="str">
        <f>IF($O1103=1,"b","")</f>
        <v/>
      </c>
      <c r="AF1103" s="183"/>
      <c r="AG1103" s="183"/>
      <c r="AH1103" s="199">
        <f>IF(OR($AD1103="b",$AE1103="b"),2,0)</f>
        <v>0</v>
      </c>
      <c r="AI1103" s="199">
        <f>IF(AND($N1103=1,$AF1103=1,$O1103=1,$AG1103=1),1,0)</f>
        <v>0</v>
      </c>
      <c r="AJ1103" s="215">
        <f>IF(AF1103&lt;&gt;"",IF(AI1103=1,1,IF(OR($AF1103&gt;$N1103,AND($AC1103="SI",$AF1103=$N1103),AND($AC1103="NO",$AF1103&lt;&gt;$N1103)),0,1)),0)</f>
        <v>0</v>
      </c>
      <c r="AK1103" s="215">
        <f>IF(AG1103&lt;&gt;"",IF(AI1103=1,1,IF(OR(AG1103&gt;O1103,AND(AC1103="SI",AG1103=O1103),AND(AC1103="NO",AG1103&lt;&gt;O1103)),0,1)),0)</f>
        <v>0</v>
      </c>
      <c r="AL1103" s="215">
        <f>IF(AC1103&lt;&gt;"",(+AI1103+AJ1103+AK1103),0)</f>
        <v>0</v>
      </c>
      <c r="AM1103" s="333" t="str">
        <f>IF($AL1103&gt;=2,IF(AND($AF1103="",$AG1103=""),"",IF(AND($AF1103&gt;5,$AG1103&gt;5),"I","")),"")</f>
        <v/>
      </c>
      <c r="AN1103" s="333" t="str">
        <f>IF($AL1103&gt;=2,IF(AND($AF1103="",$AG1103=""),"",IF(AND($AF1103&lt;6,$AG1103&gt;5),"II","")),"")</f>
        <v/>
      </c>
      <c r="AO1103" s="333" t="str">
        <f>IF($AL1103&gt;=2,IF(AND($AF1103="",$AG1103=""),"",IF(AND($AF1103&lt;6,$AG1103&lt;6),"III","")),"")</f>
        <v/>
      </c>
      <c r="AP1103" s="333" t="str">
        <f>IF($AL1103&gt;=2,IF(AND($AF1103="",$AG1103=""),"",IF(AND($AF1103&gt;5,$AG1103&lt;6),"IV","")),"")</f>
        <v/>
      </c>
      <c r="AQ1103" s="264"/>
      <c r="AR1103" s="267"/>
    </row>
    <row r="1104" spans="1:44" ht="13.5" customHeight="1" x14ac:dyDescent="0.2">
      <c r="A1104" s="290"/>
      <c r="B1104" s="275"/>
      <c r="C1104" s="272"/>
      <c r="D1104" s="275"/>
      <c r="E1104" s="281"/>
      <c r="F1104" s="275"/>
      <c r="G1104" s="284"/>
      <c r="H1104" s="197"/>
      <c r="I1104" s="295"/>
      <c r="J1104" s="197"/>
      <c r="K1104" s="195"/>
      <c r="L1104" s="195"/>
      <c r="M1104" s="197"/>
      <c r="N1104" s="184"/>
      <c r="O1104" s="184"/>
      <c r="P1104" s="235"/>
      <c r="Q1104" s="195"/>
      <c r="R1104" s="257"/>
      <c r="S1104" s="30" t="s">
        <v>1211</v>
      </c>
      <c r="T1104" s="76"/>
      <c r="U1104" s="77"/>
      <c r="V1104" s="77"/>
      <c r="W1104" s="77"/>
      <c r="X1104" s="77"/>
      <c r="Y1104" s="77"/>
      <c r="Z1104" s="31" t="str">
        <f t="shared" si="86"/>
        <v/>
      </c>
      <c r="AA1104" s="81">
        <f t="shared" ref="AA1104:AA1127" si="90">IF(Z1104="Suficiente",1,0)</f>
        <v>0</v>
      </c>
      <c r="AB1104" s="81">
        <f t="shared" ref="AB1104:AB1127" si="91">IF(Z1104="Deficiente",1,0)</f>
        <v>0</v>
      </c>
      <c r="AC1104" s="338"/>
      <c r="AD1104" s="238"/>
      <c r="AE1104" s="238"/>
      <c r="AF1104" s="184"/>
      <c r="AG1104" s="184"/>
      <c r="AH1104" s="200"/>
      <c r="AI1104" s="200"/>
      <c r="AJ1104" s="216"/>
      <c r="AK1104" s="216"/>
      <c r="AL1104" s="216"/>
      <c r="AM1104" s="252"/>
      <c r="AN1104" s="252"/>
      <c r="AO1104" s="252"/>
      <c r="AP1104" s="252"/>
      <c r="AQ1104" s="265"/>
      <c r="AR1104" s="209"/>
    </row>
    <row r="1105" spans="1:44" ht="13.5" customHeight="1" x14ac:dyDescent="0.2">
      <c r="A1105" s="290"/>
      <c r="B1105" s="275"/>
      <c r="C1105" s="272"/>
      <c r="D1105" s="275"/>
      <c r="E1105" s="281"/>
      <c r="F1105" s="275"/>
      <c r="G1105" s="284"/>
      <c r="H1105" s="197"/>
      <c r="I1105" s="295"/>
      <c r="J1105" s="197"/>
      <c r="K1105" s="195"/>
      <c r="L1105" s="195"/>
      <c r="M1105" s="197"/>
      <c r="N1105" s="184"/>
      <c r="O1105" s="184"/>
      <c r="P1105" s="235"/>
      <c r="Q1105" s="195"/>
      <c r="R1105" s="257"/>
      <c r="S1105" s="30" t="s">
        <v>1212</v>
      </c>
      <c r="T1105" s="76"/>
      <c r="U1105" s="77"/>
      <c r="V1105" s="77"/>
      <c r="W1105" s="77"/>
      <c r="X1105" s="77"/>
      <c r="Y1105" s="77"/>
      <c r="Z1105" s="31" t="str">
        <f t="shared" si="86"/>
        <v/>
      </c>
      <c r="AA1105" s="81">
        <f t="shared" si="90"/>
        <v>0</v>
      </c>
      <c r="AB1105" s="81">
        <f t="shared" si="91"/>
        <v>0</v>
      </c>
      <c r="AC1105" s="338"/>
      <c r="AD1105" s="238"/>
      <c r="AE1105" s="238"/>
      <c r="AF1105" s="184"/>
      <c r="AG1105" s="184"/>
      <c r="AH1105" s="200"/>
      <c r="AI1105" s="200"/>
      <c r="AJ1105" s="216"/>
      <c r="AK1105" s="216"/>
      <c r="AL1105" s="216"/>
      <c r="AM1105" s="252"/>
      <c r="AN1105" s="252"/>
      <c r="AO1105" s="252"/>
      <c r="AP1105" s="252"/>
      <c r="AQ1105" s="265"/>
      <c r="AR1105" s="209"/>
    </row>
    <row r="1106" spans="1:44" ht="13.5" customHeight="1" x14ac:dyDescent="0.2">
      <c r="A1106" s="290"/>
      <c r="B1106" s="275"/>
      <c r="C1106" s="272"/>
      <c r="D1106" s="275"/>
      <c r="E1106" s="281"/>
      <c r="F1106" s="275"/>
      <c r="G1106" s="284"/>
      <c r="H1106" s="197"/>
      <c r="I1106" s="295"/>
      <c r="J1106" s="197"/>
      <c r="K1106" s="195"/>
      <c r="L1106" s="195"/>
      <c r="M1106" s="197"/>
      <c r="N1106" s="184"/>
      <c r="O1106" s="184"/>
      <c r="P1106" s="235"/>
      <c r="Q1106" s="195"/>
      <c r="R1106" s="257"/>
      <c r="S1106" s="30" t="s">
        <v>1213</v>
      </c>
      <c r="T1106" s="76"/>
      <c r="U1106" s="77"/>
      <c r="V1106" s="77"/>
      <c r="W1106" s="77"/>
      <c r="X1106" s="77"/>
      <c r="Y1106" s="77"/>
      <c r="Z1106" s="31" t="str">
        <f t="shared" si="86"/>
        <v/>
      </c>
      <c r="AA1106" s="81">
        <f t="shared" si="90"/>
        <v>0</v>
      </c>
      <c r="AB1106" s="81">
        <f t="shared" si="91"/>
        <v>0</v>
      </c>
      <c r="AC1106" s="338"/>
      <c r="AD1106" s="238"/>
      <c r="AE1106" s="238"/>
      <c r="AF1106" s="184"/>
      <c r="AG1106" s="184"/>
      <c r="AH1106" s="200"/>
      <c r="AI1106" s="200"/>
      <c r="AJ1106" s="216"/>
      <c r="AK1106" s="216"/>
      <c r="AL1106" s="216"/>
      <c r="AM1106" s="252"/>
      <c r="AN1106" s="252"/>
      <c r="AO1106" s="252"/>
      <c r="AP1106" s="252"/>
      <c r="AQ1106" s="265"/>
      <c r="AR1106" s="209"/>
    </row>
    <row r="1107" spans="1:44" ht="13.5" customHeight="1" x14ac:dyDescent="0.2">
      <c r="A1107" s="290"/>
      <c r="B1107" s="275"/>
      <c r="C1107" s="272"/>
      <c r="D1107" s="275"/>
      <c r="E1107" s="281"/>
      <c r="F1107" s="275"/>
      <c r="G1107" s="284"/>
      <c r="H1107" s="197"/>
      <c r="I1107" s="295"/>
      <c r="J1107" s="197"/>
      <c r="K1107" s="195"/>
      <c r="L1107" s="195"/>
      <c r="M1107" s="197"/>
      <c r="N1107" s="184"/>
      <c r="O1107" s="184"/>
      <c r="P1107" s="235"/>
      <c r="Q1107" s="195"/>
      <c r="R1107" s="257"/>
      <c r="S1107" s="30" t="s">
        <v>1214</v>
      </c>
      <c r="T1107" s="76"/>
      <c r="U1107" s="77"/>
      <c r="V1107" s="77"/>
      <c r="W1107" s="77"/>
      <c r="X1107" s="77"/>
      <c r="Y1107" s="77"/>
      <c r="Z1107" s="31" t="str">
        <f t="shared" si="86"/>
        <v/>
      </c>
      <c r="AA1107" s="81">
        <f t="shared" si="90"/>
        <v>0</v>
      </c>
      <c r="AB1107" s="81">
        <f t="shared" si="91"/>
        <v>0</v>
      </c>
      <c r="AC1107" s="338"/>
      <c r="AD1107" s="238"/>
      <c r="AE1107" s="238"/>
      <c r="AF1107" s="184"/>
      <c r="AG1107" s="184"/>
      <c r="AH1107" s="200"/>
      <c r="AI1107" s="200"/>
      <c r="AJ1107" s="216"/>
      <c r="AK1107" s="216"/>
      <c r="AL1107" s="216"/>
      <c r="AM1107" s="252"/>
      <c r="AN1107" s="252"/>
      <c r="AO1107" s="252"/>
      <c r="AP1107" s="252"/>
      <c r="AQ1107" s="265"/>
      <c r="AR1107" s="209"/>
    </row>
    <row r="1108" spans="1:44" ht="13.5" customHeight="1" x14ac:dyDescent="0.2">
      <c r="A1108" s="290"/>
      <c r="B1108" s="275"/>
      <c r="C1108" s="272"/>
      <c r="D1108" s="275"/>
      <c r="E1108" s="281"/>
      <c r="F1108" s="275"/>
      <c r="G1108" s="284"/>
      <c r="H1108" s="197"/>
      <c r="I1108" s="295">
        <v>44.2</v>
      </c>
      <c r="J1108" s="197"/>
      <c r="K1108" s="195"/>
      <c r="L1108" s="195"/>
      <c r="M1108" s="197"/>
      <c r="N1108" s="184"/>
      <c r="O1108" s="184"/>
      <c r="P1108" s="235"/>
      <c r="Q1108" s="195"/>
      <c r="R1108" s="298">
        <f>IF(Q1108="SI",1,IF(Q1108="NO",3,0))</f>
        <v>0</v>
      </c>
      <c r="S1108" s="30" t="s">
        <v>1215</v>
      </c>
      <c r="T1108" s="76"/>
      <c r="U1108" s="77"/>
      <c r="V1108" s="77"/>
      <c r="W1108" s="77"/>
      <c r="X1108" s="77"/>
      <c r="Y1108" s="77"/>
      <c r="Z1108" s="31" t="str">
        <f t="shared" si="86"/>
        <v/>
      </c>
      <c r="AA1108" s="81">
        <f t="shared" si="90"/>
        <v>0</v>
      </c>
      <c r="AB1108" s="81">
        <f t="shared" si="91"/>
        <v>0</v>
      </c>
      <c r="AC1108" s="338"/>
      <c r="AD1108" s="238"/>
      <c r="AE1108" s="238"/>
      <c r="AF1108" s="184"/>
      <c r="AG1108" s="184"/>
      <c r="AH1108" s="200"/>
      <c r="AI1108" s="200"/>
      <c r="AJ1108" s="216"/>
      <c r="AK1108" s="216"/>
      <c r="AL1108" s="216"/>
      <c r="AM1108" s="252"/>
      <c r="AN1108" s="252"/>
      <c r="AO1108" s="252"/>
      <c r="AP1108" s="252"/>
      <c r="AQ1108" s="265"/>
      <c r="AR1108" s="208"/>
    </row>
    <row r="1109" spans="1:44" ht="13.5" customHeight="1" x14ac:dyDescent="0.2">
      <c r="A1109" s="290"/>
      <c r="B1109" s="275"/>
      <c r="C1109" s="272"/>
      <c r="D1109" s="275"/>
      <c r="E1109" s="281"/>
      <c r="F1109" s="275"/>
      <c r="G1109" s="284"/>
      <c r="H1109" s="197"/>
      <c r="I1109" s="295"/>
      <c r="J1109" s="197"/>
      <c r="K1109" s="195"/>
      <c r="L1109" s="195"/>
      <c r="M1109" s="197"/>
      <c r="N1109" s="184"/>
      <c r="O1109" s="184"/>
      <c r="P1109" s="235"/>
      <c r="Q1109" s="195"/>
      <c r="R1109" s="257"/>
      <c r="S1109" s="30" t="s">
        <v>1216</v>
      </c>
      <c r="T1109" s="76"/>
      <c r="U1109" s="77"/>
      <c r="V1109" s="77"/>
      <c r="W1109" s="77"/>
      <c r="X1109" s="77"/>
      <c r="Y1109" s="77"/>
      <c r="Z1109" s="31" t="str">
        <f t="shared" si="86"/>
        <v/>
      </c>
      <c r="AA1109" s="81">
        <f t="shared" si="90"/>
        <v>0</v>
      </c>
      <c r="AB1109" s="81">
        <f t="shared" si="91"/>
        <v>0</v>
      </c>
      <c r="AC1109" s="338"/>
      <c r="AD1109" s="238"/>
      <c r="AE1109" s="238"/>
      <c r="AF1109" s="184"/>
      <c r="AG1109" s="184"/>
      <c r="AH1109" s="200"/>
      <c r="AI1109" s="200"/>
      <c r="AJ1109" s="216"/>
      <c r="AK1109" s="216"/>
      <c r="AL1109" s="216"/>
      <c r="AM1109" s="252"/>
      <c r="AN1109" s="252"/>
      <c r="AO1109" s="252"/>
      <c r="AP1109" s="252"/>
      <c r="AQ1109" s="265"/>
      <c r="AR1109" s="209"/>
    </row>
    <row r="1110" spans="1:44" ht="13.5" customHeight="1" x14ac:dyDescent="0.2">
      <c r="A1110" s="290"/>
      <c r="B1110" s="275"/>
      <c r="C1110" s="272"/>
      <c r="D1110" s="275"/>
      <c r="E1110" s="281"/>
      <c r="F1110" s="275"/>
      <c r="G1110" s="284"/>
      <c r="H1110" s="197"/>
      <c r="I1110" s="295"/>
      <c r="J1110" s="197"/>
      <c r="K1110" s="195"/>
      <c r="L1110" s="195"/>
      <c r="M1110" s="197"/>
      <c r="N1110" s="184"/>
      <c r="O1110" s="184"/>
      <c r="P1110" s="235"/>
      <c r="Q1110" s="195"/>
      <c r="R1110" s="257"/>
      <c r="S1110" s="30" t="s">
        <v>1217</v>
      </c>
      <c r="T1110" s="76"/>
      <c r="U1110" s="77"/>
      <c r="V1110" s="77"/>
      <c r="W1110" s="77"/>
      <c r="X1110" s="77"/>
      <c r="Y1110" s="77"/>
      <c r="Z1110" s="31" t="str">
        <f t="shared" si="86"/>
        <v/>
      </c>
      <c r="AA1110" s="81">
        <f t="shared" si="90"/>
        <v>0</v>
      </c>
      <c r="AB1110" s="81">
        <f t="shared" si="91"/>
        <v>0</v>
      </c>
      <c r="AC1110" s="338"/>
      <c r="AD1110" s="238"/>
      <c r="AE1110" s="238"/>
      <c r="AF1110" s="184"/>
      <c r="AG1110" s="184"/>
      <c r="AH1110" s="200"/>
      <c r="AI1110" s="200"/>
      <c r="AJ1110" s="216"/>
      <c r="AK1110" s="216"/>
      <c r="AL1110" s="216"/>
      <c r="AM1110" s="252"/>
      <c r="AN1110" s="252"/>
      <c r="AO1110" s="252"/>
      <c r="AP1110" s="252"/>
      <c r="AQ1110" s="265"/>
      <c r="AR1110" s="209"/>
    </row>
    <row r="1111" spans="1:44" ht="13.5" customHeight="1" x14ac:dyDescent="0.2">
      <c r="A1111" s="290"/>
      <c r="B1111" s="275"/>
      <c r="C1111" s="272"/>
      <c r="D1111" s="275"/>
      <c r="E1111" s="281"/>
      <c r="F1111" s="275"/>
      <c r="G1111" s="284"/>
      <c r="H1111" s="197"/>
      <c r="I1111" s="295"/>
      <c r="J1111" s="197"/>
      <c r="K1111" s="195"/>
      <c r="L1111" s="195"/>
      <c r="M1111" s="197"/>
      <c r="N1111" s="184"/>
      <c r="O1111" s="184"/>
      <c r="P1111" s="235"/>
      <c r="Q1111" s="195"/>
      <c r="R1111" s="257"/>
      <c r="S1111" s="30" t="s">
        <v>1218</v>
      </c>
      <c r="T1111" s="76"/>
      <c r="U1111" s="77"/>
      <c r="V1111" s="77"/>
      <c r="W1111" s="77"/>
      <c r="X1111" s="77"/>
      <c r="Y1111" s="77"/>
      <c r="Z1111" s="31" t="str">
        <f t="shared" si="86"/>
        <v/>
      </c>
      <c r="AA1111" s="81">
        <f t="shared" si="90"/>
        <v>0</v>
      </c>
      <c r="AB1111" s="81">
        <f t="shared" si="91"/>
        <v>0</v>
      </c>
      <c r="AC1111" s="338"/>
      <c r="AD1111" s="238"/>
      <c r="AE1111" s="238"/>
      <c r="AF1111" s="184"/>
      <c r="AG1111" s="184"/>
      <c r="AH1111" s="200"/>
      <c r="AI1111" s="200"/>
      <c r="AJ1111" s="216"/>
      <c r="AK1111" s="216"/>
      <c r="AL1111" s="216"/>
      <c r="AM1111" s="252"/>
      <c r="AN1111" s="252"/>
      <c r="AO1111" s="252"/>
      <c r="AP1111" s="252"/>
      <c r="AQ1111" s="265"/>
      <c r="AR1111" s="209"/>
    </row>
    <row r="1112" spans="1:44" ht="13.5" customHeight="1" x14ac:dyDescent="0.2">
      <c r="A1112" s="290"/>
      <c r="B1112" s="275"/>
      <c r="C1112" s="272"/>
      <c r="D1112" s="275"/>
      <c r="E1112" s="281"/>
      <c r="F1112" s="275"/>
      <c r="G1112" s="284"/>
      <c r="H1112" s="197"/>
      <c r="I1112" s="295"/>
      <c r="J1112" s="197"/>
      <c r="K1112" s="195"/>
      <c r="L1112" s="195"/>
      <c r="M1112" s="197"/>
      <c r="N1112" s="184"/>
      <c r="O1112" s="184"/>
      <c r="P1112" s="235"/>
      <c r="Q1112" s="195"/>
      <c r="R1112" s="257"/>
      <c r="S1112" s="30" t="s">
        <v>1219</v>
      </c>
      <c r="T1112" s="76"/>
      <c r="U1112" s="77"/>
      <c r="V1112" s="77"/>
      <c r="W1112" s="77"/>
      <c r="X1112" s="77"/>
      <c r="Y1112" s="77"/>
      <c r="Z1112" s="31" t="str">
        <f t="shared" si="86"/>
        <v/>
      </c>
      <c r="AA1112" s="81">
        <f t="shared" si="90"/>
        <v>0</v>
      </c>
      <c r="AB1112" s="81">
        <f t="shared" si="91"/>
        <v>0</v>
      </c>
      <c r="AC1112" s="338"/>
      <c r="AD1112" s="238"/>
      <c r="AE1112" s="238"/>
      <c r="AF1112" s="184"/>
      <c r="AG1112" s="184"/>
      <c r="AH1112" s="200"/>
      <c r="AI1112" s="200"/>
      <c r="AJ1112" s="216"/>
      <c r="AK1112" s="216"/>
      <c r="AL1112" s="216"/>
      <c r="AM1112" s="252"/>
      <c r="AN1112" s="252"/>
      <c r="AO1112" s="252"/>
      <c r="AP1112" s="252"/>
      <c r="AQ1112" s="265"/>
      <c r="AR1112" s="209"/>
    </row>
    <row r="1113" spans="1:44" ht="13.5" customHeight="1" x14ac:dyDescent="0.2">
      <c r="A1113" s="290"/>
      <c r="B1113" s="275"/>
      <c r="C1113" s="272"/>
      <c r="D1113" s="275"/>
      <c r="E1113" s="281"/>
      <c r="F1113" s="275"/>
      <c r="G1113" s="284"/>
      <c r="H1113" s="197"/>
      <c r="I1113" s="295">
        <v>44.3</v>
      </c>
      <c r="J1113" s="197"/>
      <c r="K1113" s="195"/>
      <c r="L1113" s="195"/>
      <c r="M1113" s="197"/>
      <c r="N1113" s="184"/>
      <c r="O1113" s="184"/>
      <c r="P1113" s="235"/>
      <c r="Q1113" s="195"/>
      <c r="R1113" s="298">
        <f>IF(Q1113="SI",1,IF(Q1113="NO",3,0))</f>
        <v>0</v>
      </c>
      <c r="S1113" s="30" t="s">
        <v>1220</v>
      </c>
      <c r="T1113" s="76"/>
      <c r="U1113" s="77"/>
      <c r="V1113" s="77"/>
      <c r="W1113" s="77"/>
      <c r="X1113" s="77"/>
      <c r="Y1113" s="77"/>
      <c r="Z1113" s="31" t="str">
        <f t="shared" si="86"/>
        <v/>
      </c>
      <c r="AA1113" s="81">
        <f t="shared" si="90"/>
        <v>0</v>
      </c>
      <c r="AB1113" s="81">
        <f t="shared" si="91"/>
        <v>0</v>
      </c>
      <c r="AC1113" s="338"/>
      <c r="AD1113" s="238"/>
      <c r="AE1113" s="238"/>
      <c r="AF1113" s="184"/>
      <c r="AG1113" s="184"/>
      <c r="AH1113" s="200"/>
      <c r="AI1113" s="200"/>
      <c r="AJ1113" s="216"/>
      <c r="AK1113" s="216"/>
      <c r="AL1113" s="216"/>
      <c r="AM1113" s="252"/>
      <c r="AN1113" s="252"/>
      <c r="AO1113" s="252"/>
      <c r="AP1113" s="252"/>
      <c r="AQ1113" s="265"/>
      <c r="AR1113" s="208"/>
    </row>
    <row r="1114" spans="1:44" ht="13.5" customHeight="1" x14ac:dyDescent="0.2">
      <c r="A1114" s="290"/>
      <c r="B1114" s="275"/>
      <c r="C1114" s="272"/>
      <c r="D1114" s="275"/>
      <c r="E1114" s="281"/>
      <c r="F1114" s="275"/>
      <c r="G1114" s="284"/>
      <c r="H1114" s="197"/>
      <c r="I1114" s="295"/>
      <c r="J1114" s="197"/>
      <c r="K1114" s="195"/>
      <c r="L1114" s="195"/>
      <c r="M1114" s="197"/>
      <c r="N1114" s="184"/>
      <c r="O1114" s="184"/>
      <c r="P1114" s="235"/>
      <c r="Q1114" s="195"/>
      <c r="R1114" s="257"/>
      <c r="S1114" s="30" t="s">
        <v>1221</v>
      </c>
      <c r="T1114" s="76"/>
      <c r="U1114" s="77"/>
      <c r="V1114" s="77"/>
      <c r="W1114" s="77"/>
      <c r="X1114" s="77"/>
      <c r="Y1114" s="77"/>
      <c r="Z1114" s="31" t="str">
        <f t="shared" si="86"/>
        <v/>
      </c>
      <c r="AA1114" s="81">
        <f t="shared" si="90"/>
        <v>0</v>
      </c>
      <c r="AB1114" s="81">
        <f t="shared" si="91"/>
        <v>0</v>
      </c>
      <c r="AC1114" s="338"/>
      <c r="AD1114" s="238"/>
      <c r="AE1114" s="238"/>
      <c r="AF1114" s="184"/>
      <c r="AG1114" s="184"/>
      <c r="AH1114" s="200"/>
      <c r="AI1114" s="200"/>
      <c r="AJ1114" s="216"/>
      <c r="AK1114" s="216"/>
      <c r="AL1114" s="216"/>
      <c r="AM1114" s="252"/>
      <c r="AN1114" s="252"/>
      <c r="AO1114" s="252"/>
      <c r="AP1114" s="252"/>
      <c r="AQ1114" s="265"/>
      <c r="AR1114" s="209"/>
    </row>
    <row r="1115" spans="1:44" ht="13.5" customHeight="1" x14ac:dyDescent="0.2">
      <c r="A1115" s="290"/>
      <c r="B1115" s="275"/>
      <c r="C1115" s="272"/>
      <c r="D1115" s="275"/>
      <c r="E1115" s="281"/>
      <c r="F1115" s="275"/>
      <c r="G1115" s="284"/>
      <c r="H1115" s="197"/>
      <c r="I1115" s="295"/>
      <c r="J1115" s="197"/>
      <c r="K1115" s="195"/>
      <c r="L1115" s="195"/>
      <c r="M1115" s="197"/>
      <c r="N1115" s="184"/>
      <c r="O1115" s="184"/>
      <c r="P1115" s="235"/>
      <c r="Q1115" s="195"/>
      <c r="R1115" s="257"/>
      <c r="S1115" s="30" t="s">
        <v>1222</v>
      </c>
      <c r="T1115" s="76"/>
      <c r="U1115" s="77"/>
      <c r="V1115" s="77"/>
      <c r="W1115" s="77"/>
      <c r="X1115" s="77"/>
      <c r="Y1115" s="77"/>
      <c r="Z1115" s="31" t="str">
        <f t="shared" si="86"/>
        <v/>
      </c>
      <c r="AA1115" s="81">
        <f t="shared" si="90"/>
        <v>0</v>
      </c>
      <c r="AB1115" s="81">
        <f t="shared" si="91"/>
        <v>0</v>
      </c>
      <c r="AC1115" s="338"/>
      <c r="AD1115" s="238"/>
      <c r="AE1115" s="238"/>
      <c r="AF1115" s="184"/>
      <c r="AG1115" s="184"/>
      <c r="AH1115" s="200"/>
      <c r="AI1115" s="200"/>
      <c r="AJ1115" s="216"/>
      <c r="AK1115" s="216"/>
      <c r="AL1115" s="216"/>
      <c r="AM1115" s="252"/>
      <c r="AN1115" s="252"/>
      <c r="AO1115" s="252"/>
      <c r="AP1115" s="252"/>
      <c r="AQ1115" s="265"/>
      <c r="AR1115" s="209"/>
    </row>
    <row r="1116" spans="1:44" ht="13.5" customHeight="1" x14ac:dyDescent="0.2">
      <c r="A1116" s="290"/>
      <c r="B1116" s="275"/>
      <c r="C1116" s="272"/>
      <c r="D1116" s="275"/>
      <c r="E1116" s="281"/>
      <c r="F1116" s="275"/>
      <c r="G1116" s="284"/>
      <c r="H1116" s="197"/>
      <c r="I1116" s="295"/>
      <c r="J1116" s="197"/>
      <c r="K1116" s="195"/>
      <c r="L1116" s="195"/>
      <c r="M1116" s="197"/>
      <c r="N1116" s="184"/>
      <c r="O1116" s="184"/>
      <c r="P1116" s="235"/>
      <c r="Q1116" s="195"/>
      <c r="R1116" s="257"/>
      <c r="S1116" s="30" t="s">
        <v>1223</v>
      </c>
      <c r="T1116" s="76"/>
      <c r="U1116" s="77"/>
      <c r="V1116" s="77"/>
      <c r="W1116" s="77"/>
      <c r="X1116" s="77"/>
      <c r="Y1116" s="77"/>
      <c r="Z1116" s="31" t="str">
        <f t="shared" si="86"/>
        <v/>
      </c>
      <c r="AA1116" s="81">
        <f t="shared" si="90"/>
        <v>0</v>
      </c>
      <c r="AB1116" s="81">
        <f t="shared" si="91"/>
        <v>0</v>
      </c>
      <c r="AC1116" s="338"/>
      <c r="AD1116" s="238"/>
      <c r="AE1116" s="238"/>
      <c r="AF1116" s="184"/>
      <c r="AG1116" s="184"/>
      <c r="AH1116" s="200"/>
      <c r="AI1116" s="200"/>
      <c r="AJ1116" s="216"/>
      <c r="AK1116" s="216"/>
      <c r="AL1116" s="216"/>
      <c r="AM1116" s="252"/>
      <c r="AN1116" s="252"/>
      <c r="AO1116" s="252"/>
      <c r="AP1116" s="252"/>
      <c r="AQ1116" s="265"/>
      <c r="AR1116" s="209"/>
    </row>
    <row r="1117" spans="1:44" ht="13.5" customHeight="1" x14ac:dyDescent="0.2">
      <c r="A1117" s="290"/>
      <c r="B1117" s="275"/>
      <c r="C1117" s="272"/>
      <c r="D1117" s="275"/>
      <c r="E1117" s="281"/>
      <c r="F1117" s="275"/>
      <c r="G1117" s="284"/>
      <c r="H1117" s="197"/>
      <c r="I1117" s="295"/>
      <c r="J1117" s="197"/>
      <c r="K1117" s="195"/>
      <c r="L1117" s="195"/>
      <c r="M1117" s="197"/>
      <c r="N1117" s="184"/>
      <c r="O1117" s="184"/>
      <c r="P1117" s="235"/>
      <c r="Q1117" s="195"/>
      <c r="R1117" s="257"/>
      <c r="S1117" s="30" t="s">
        <v>1224</v>
      </c>
      <c r="T1117" s="76"/>
      <c r="U1117" s="77"/>
      <c r="V1117" s="77"/>
      <c r="W1117" s="77"/>
      <c r="X1117" s="77"/>
      <c r="Y1117" s="77"/>
      <c r="Z1117" s="31" t="str">
        <f t="shared" si="86"/>
        <v/>
      </c>
      <c r="AA1117" s="81">
        <f t="shared" si="90"/>
        <v>0</v>
      </c>
      <c r="AB1117" s="81">
        <f t="shared" si="91"/>
        <v>0</v>
      </c>
      <c r="AC1117" s="338"/>
      <c r="AD1117" s="238"/>
      <c r="AE1117" s="238"/>
      <c r="AF1117" s="184"/>
      <c r="AG1117" s="184"/>
      <c r="AH1117" s="200"/>
      <c r="AI1117" s="200"/>
      <c r="AJ1117" s="216"/>
      <c r="AK1117" s="216"/>
      <c r="AL1117" s="216"/>
      <c r="AM1117" s="252"/>
      <c r="AN1117" s="252"/>
      <c r="AO1117" s="252"/>
      <c r="AP1117" s="252"/>
      <c r="AQ1117" s="265"/>
      <c r="AR1117" s="209"/>
    </row>
    <row r="1118" spans="1:44" ht="13.5" customHeight="1" x14ac:dyDescent="0.2">
      <c r="A1118" s="290"/>
      <c r="B1118" s="275"/>
      <c r="C1118" s="272"/>
      <c r="D1118" s="275"/>
      <c r="E1118" s="281"/>
      <c r="F1118" s="275"/>
      <c r="G1118" s="284"/>
      <c r="H1118" s="197"/>
      <c r="I1118" s="295">
        <v>44.4</v>
      </c>
      <c r="J1118" s="197"/>
      <c r="K1118" s="195"/>
      <c r="L1118" s="195"/>
      <c r="M1118" s="197"/>
      <c r="N1118" s="184"/>
      <c r="O1118" s="184"/>
      <c r="P1118" s="235"/>
      <c r="Q1118" s="195"/>
      <c r="R1118" s="298">
        <f>IF(Q1118="SI",1,IF(Q1118="NO",3,0))</f>
        <v>0</v>
      </c>
      <c r="S1118" s="30" t="s">
        <v>1225</v>
      </c>
      <c r="T1118" s="76"/>
      <c r="U1118" s="77"/>
      <c r="V1118" s="77"/>
      <c r="W1118" s="77"/>
      <c r="X1118" s="77"/>
      <c r="Y1118" s="77"/>
      <c r="Z1118" s="31" t="str">
        <f>IF($T1118&lt;&gt;"",IF(AND(V1118="SI",W1118="SI",X1118="SI",Y1118="SI"),"Suficiente",IF(OR(V1118="NO",W1118="NO",X1118="NO",Y1118="NO"),"Deficiente",IF(OR(V1118="",W1118="",X1118="",Y1118=""),"Falta Valorar el Control",""))),"")</f>
        <v/>
      </c>
      <c r="AA1118" s="81">
        <f t="shared" si="90"/>
        <v>0</v>
      </c>
      <c r="AB1118" s="81">
        <f t="shared" si="91"/>
        <v>0</v>
      </c>
      <c r="AC1118" s="338"/>
      <c r="AD1118" s="238"/>
      <c r="AE1118" s="238"/>
      <c r="AF1118" s="184"/>
      <c r="AG1118" s="184"/>
      <c r="AH1118" s="200"/>
      <c r="AI1118" s="200"/>
      <c r="AJ1118" s="216"/>
      <c r="AK1118" s="216"/>
      <c r="AL1118" s="216"/>
      <c r="AM1118" s="252"/>
      <c r="AN1118" s="252"/>
      <c r="AO1118" s="252"/>
      <c r="AP1118" s="252"/>
      <c r="AQ1118" s="265"/>
      <c r="AR1118" s="208"/>
    </row>
    <row r="1119" spans="1:44" ht="13.5" customHeight="1" x14ac:dyDescent="0.2">
      <c r="A1119" s="290"/>
      <c r="B1119" s="275"/>
      <c r="C1119" s="272"/>
      <c r="D1119" s="275"/>
      <c r="E1119" s="281"/>
      <c r="F1119" s="275"/>
      <c r="G1119" s="284"/>
      <c r="H1119" s="197"/>
      <c r="I1119" s="295"/>
      <c r="J1119" s="197"/>
      <c r="K1119" s="195"/>
      <c r="L1119" s="195"/>
      <c r="M1119" s="197"/>
      <c r="N1119" s="184"/>
      <c r="O1119" s="184"/>
      <c r="P1119" s="235"/>
      <c r="Q1119" s="195"/>
      <c r="R1119" s="257"/>
      <c r="S1119" s="30" t="s">
        <v>1226</v>
      </c>
      <c r="T1119" s="76"/>
      <c r="U1119" s="77"/>
      <c r="V1119" s="77"/>
      <c r="W1119" s="77"/>
      <c r="X1119" s="77"/>
      <c r="Y1119" s="77"/>
      <c r="Z1119" s="31" t="str">
        <f>IF($T1119&lt;&gt;"",IF(AND(V1119="SI",W1119="SI",X1119="SI",Y1119="SI"),"Suficiente",IF(OR(V1119="NO",W1119="NO",X1119="NO",Y1119="NO"),"Deficiente",IF(OR(V1119="",W1119="",X1119="",Y1119=""),"Falta Valorar el Control",""))),"")</f>
        <v/>
      </c>
      <c r="AA1119" s="81">
        <f t="shared" si="90"/>
        <v>0</v>
      </c>
      <c r="AB1119" s="81">
        <f t="shared" si="91"/>
        <v>0</v>
      </c>
      <c r="AC1119" s="338"/>
      <c r="AD1119" s="238"/>
      <c r="AE1119" s="238"/>
      <c r="AF1119" s="184"/>
      <c r="AG1119" s="184"/>
      <c r="AH1119" s="200"/>
      <c r="AI1119" s="200"/>
      <c r="AJ1119" s="216"/>
      <c r="AK1119" s="216"/>
      <c r="AL1119" s="216"/>
      <c r="AM1119" s="252"/>
      <c r="AN1119" s="252"/>
      <c r="AO1119" s="252"/>
      <c r="AP1119" s="252"/>
      <c r="AQ1119" s="265"/>
      <c r="AR1119" s="209"/>
    </row>
    <row r="1120" spans="1:44" ht="13.5" customHeight="1" x14ac:dyDescent="0.2">
      <c r="A1120" s="290"/>
      <c r="B1120" s="275"/>
      <c r="C1120" s="272"/>
      <c r="D1120" s="275"/>
      <c r="E1120" s="281"/>
      <c r="F1120" s="275"/>
      <c r="G1120" s="284"/>
      <c r="H1120" s="197"/>
      <c r="I1120" s="295"/>
      <c r="J1120" s="197"/>
      <c r="K1120" s="195"/>
      <c r="L1120" s="195"/>
      <c r="M1120" s="197"/>
      <c r="N1120" s="184"/>
      <c r="O1120" s="184"/>
      <c r="P1120" s="235"/>
      <c r="Q1120" s="195"/>
      <c r="R1120" s="257"/>
      <c r="S1120" s="30" t="s">
        <v>1227</v>
      </c>
      <c r="T1120" s="76"/>
      <c r="U1120" s="77"/>
      <c r="V1120" s="77"/>
      <c r="W1120" s="77"/>
      <c r="X1120" s="77"/>
      <c r="Y1120" s="77"/>
      <c r="Z1120" s="31" t="str">
        <f>IF($T1120&lt;&gt;"",IF(AND(V1120="SI",W1120="SI",X1120="SI",Y1120="SI"),"Suficiente",IF(OR(V1120="NO",W1120="NO",X1120="NO",Y1120="NO"),"Deficiente",IF(OR(V1120="",W1120="",X1120="",Y1120=""),"Falta Valorar el Control",""))),"")</f>
        <v/>
      </c>
      <c r="AA1120" s="81">
        <f t="shared" si="90"/>
        <v>0</v>
      </c>
      <c r="AB1120" s="81">
        <f t="shared" si="91"/>
        <v>0</v>
      </c>
      <c r="AC1120" s="338"/>
      <c r="AD1120" s="238"/>
      <c r="AE1120" s="238"/>
      <c r="AF1120" s="184"/>
      <c r="AG1120" s="184"/>
      <c r="AH1120" s="200"/>
      <c r="AI1120" s="200"/>
      <c r="AJ1120" s="216"/>
      <c r="AK1120" s="216"/>
      <c r="AL1120" s="216"/>
      <c r="AM1120" s="252"/>
      <c r="AN1120" s="252"/>
      <c r="AO1120" s="252"/>
      <c r="AP1120" s="252"/>
      <c r="AQ1120" s="265"/>
      <c r="AR1120" s="209"/>
    </row>
    <row r="1121" spans="1:44" ht="13.5" customHeight="1" x14ac:dyDescent="0.2">
      <c r="A1121" s="290"/>
      <c r="B1121" s="275"/>
      <c r="C1121" s="272"/>
      <c r="D1121" s="275"/>
      <c r="E1121" s="281"/>
      <c r="F1121" s="275"/>
      <c r="G1121" s="284"/>
      <c r="H1121" s="197"/>
      <c r="I1121" s="295"/>
      <c r="J1121" s="197"/>
      <c r="K1121" s="195"/>
      <c r="L1121" s="195"/>
      <c r="M1121" s="197"/>
      <c r="N1121" s="184"/>
      <c r="O1121" s="184"/>
      <c r="P1121" s="235"/>
      <c r="Q1121" s="195"/>
      <c r="R1121" s="257"/>
      <c r="S1121" s="30" t="s">
        <v>1228</v>
      </c>
      <c r="T1121" s="76"/>
      <c r="U1121" s="77"/>
      <c r="V1121" s="77"/>
      <c r="W1121" s="77"/>
      <c r="X1121" s="77"/>
      <c r="Y1121" s="77"/>
      <c r="Z1121" s="31" t="str">
        <f>IF($T1121&lt;&gt;"",IF(AND(V1121="SI",W1121="SI",X1121="SI",Y1121="SI"),"Suficiente",IF(OR(V1121="NO",W1121="NO",X1121="NO",Y1121="NO"),"Deficiente",IF(OR(V1121="",W1121="",X1121="",Y1121=""),"Falta Valorar el Control",""))),"")</f>
        <v/>
      </c>
      <c r="AA1121" s="81">
        <f t="shared" si="90"/>
        <v>0</v>
      </c>
      <c r="AB1121" s="81">
        <f t="shared" si="91"/>
        <v>0</v>
      </c>
      <c r="AC1121" s="338"/>
      <c r="AD1121" s="238"/>
      <c r="AE1121" s="238"/>
      <c r="AF1121" s="184"/>
      <c r="AG1121" s="184"/>
      <c r="AH1121" s="200"/>
      <c r="AI1121" s="200"/>
      <c r="AJ1121" s="216"/>
      <c r="AK1121" s="216"/>
      <c r="AL1121" s="216"/>
      <c r="AM1121" s="252"/>
      <c r="AN1121" s="252"/>
      <c r="AO1121" s="252"/>
      <c r="AP1121" s="252"/>
      <c r="AQ1121" s="265"/>
      <c r="AR1121" s="209"/>
    </row>
    <row r="1122" spans="1:44" ht="13.5" customHeight="1" x14ac:dyDescent="0.2">
      <c r="A1122" s="290"/>
      <c r="B1122" s="275"/>
      <c r="C1122" s="272"/>
      <c r="D1122" s="275"/>
      <c r="E1122" s="281"/>
      <c r="F1122" s="275"/>
      <c r="G1122" s="284"/>
      <c r="H1122" s="197"/>
      <c r="I1122" s="295"/>
      <c r="J1122" s="197"/>
      <c r="K1122" s="195"/>
      <c r="L1122" s="195"/>
      <c r="M1122" s="197"/>
      <c r="N1122" s="184"/>
      <c r="O1122" s="184"/>
      <c r="P1122" s="235"/>
      <c r="Q1122" s="195"/>
      <c r="R1122" s="257"/>
      <c r="S1122" s="30" t="s">
        <v>1229</v>
      </c>
      <c r="T1122" s="76"/>
      <c r="U1122" s="77"/>
      <c r="V1122" s="77"/>
      <c r="W1122" s="77"/>
      <c r="X1122" s="77"/>
      <c r="Y1122" s="77"/>
      <c r="Z1122" s="31" t="str">
        <f>IF($T1122&lt;&gt;"",IF(AND(V1122="SI",W1122="SI",X1122="SI",Y1122="SI"),"Suficiente",IF(OR(V1122="NO",W1122="NO",X1122="NO",Y1122="NO"),"Deficiente",IF(OR(V1122="",W1122="",X1122="",Y1122=""),"Falta Valorar el Control",""))),"")</f>
        <v/>
      </c>
      <c r="AA1122" s="81">
        <f t="shared" si="90"/>
        <v>0</v>
      </c>
      <c r="AB1122" s="81">
        <f t="shared" si="91"/>
        <v>0</v>
      </c>
      <c r="AC1122" s="338"/>
      <c r="AD1122" s="238"/>
      <c r="AE1122" s="238"/>
      <c r="AF1122" s="184"/>
      <c r="AG1122" s="184"/>
      <c r="AH1122" s="200"/>
      <c r="AI1122" s="200"/>
      <c r="AJ1122" s="216"/>
      <c r="AK1122" s="216"/>
      <c r="AL1122" s="216"/>
      <c r="AM1122" s="252"/>
      <c r="AN1122" s="252"/>
      <c r="AO1122" s="252"/>
      <c r="AP1122" s="252"/>
      <c r="AQ1122" s="265"/>
      <c r="AR1122" s="209"/>
    </row>
    <row r="1123" spans="1:44" ht="13.5" customHeight="1" x14ac:dyDescent="0.2">
      <c r="A1123" s="290"/>
      <c r="B1123" s="275"/>
      <c r="C1123" s="272"/>
      <c r="D1123" s="275"/>
      <c r="E1123" s="281"/>
      <c r="F1123" s="275"/>
      <c r="G1123" s="284"/>
      <c r="H1123" s="197"/>
      <c r="I1123" s="295">
        <v>44.5</v>
      </c>
      <c r="J1123" s="197"/>
      <c r="K1123" s="195"/>
      <c r="L1123" s="195"/>
      <c r="M1123" s="197"/>
      <c r="N1123" s="184"/>
      <c r="O1123" s="184"/>
      <c r="P1123" s="235"/>
      <c r="Q1123" s="195"/>
      <c r="R1123" s="298">
        <f>IF(Q1123="SI",1,IF(Q1123="NO",3,0))</f>
        <v>0</v>
      </c>
      <c r="S1123" s="30" t="s">
        <v>1230</v>
      </c>
      <c r="T1123" s="76"/>
      <c r="U1123" s="77"/>
      <c r="V1123" s="77"/>
      <c r="W1123" s="77"/>
      <c r="X1123" s="77"/>
      <c r="Y1123" s="77"/>
      <c r="Z1123" s="31" t="str">
        <f t="shared" ref="Z1123:Z1182" si="92">IF($T1123&lt;&gt;"",IF(AND(V1123="SI",W1123="SI",X1123="SI",Y1123="SI"),"Suficiente",IF(OR(V1123="NO",W1123="NO",X1123="NO",Y1123="NO"),"Deficiente",IF(OR(V1123="",W1123="",X1123="",Y1123=""),"Falta Valorar el Control",""))),"")</f>
        <v/>
      </c>
      <c r="AA1123" s="81">
        <f t="shared" si="90"/>
        <v>0</v>
      </c>
      <c r="AB1123" s="81">
        <f t="shared" si="91"/>
        <v>0</v>
      </c>
      <c r="AC1123" s="338"/>
      <c r="AD1123" s="238"/>
      <c r="AE1123" s="238"/>
      <c r="AF1123" s="184"/>
      <c r="AG1123" s="184"/>
      <c r="AH1123" s="200"/>
      <c r="AI1123" s="200"/>
      <c r="AJ1123" s="216"/>
      <c r="AK1123" s="216"/>
      <c r="AL1123" s="216"/>
      <c r="AM1123" s="252"/>
      <c r="AN1123" s="252"/>
      <c r="AO1123" s="252"/>
      <c r="AP1123" s="252"/>
      <c r="AQ1123" s="265"/>
      <c r="AR1123" s="208"/>
    </row>
    <row r="1124" spans="1:44" ht="13.5" customHeight="1" x14ac:dyDescent="0.2">
      <c r="A1124" s="290"/>
      <c r="B1124" s="275"/>
      <c r="C1124" s="272"/>
      <c r="D1124" s="275"/>
      <c r="E1124" s="281"/>
      <c r="F1124" s="275"/>
      <c r="G1124" s="284"/>
      <c r="H1124" s="197"/>
      <c r="I1124" s="295"/>
      <c r="J1124" s="197"/>
      <c r="K1124" s="195"/>
      <c r="L1124" s="195"/>
      <c r="M1124" s="197"/>
      <c r="N1124" s="184"/>
      <c r="O1124" s="184"/>
      <c r="P1124" s="235"/>
      <c r="Q1124" s="195"/>
      <c r="R1124" s="257"/>
      <c r="S1124" s="30" t="s">
        <v>1231</v>
      </c>
      <c r="T1124" s="76"/>
      <c r="U1124" s="77"/>
      <c r="V1124" s="77"/>
      <c r="W1124" s="77"/>
      <c r="X1124" s="77"/>
      <c r="Y1124" s="77"/>
      <c r="Z1124" s="31" t="str">
        <f t="shared" si="92"/>
        <v/>
      </c>
      <c r="AA1124" s="81">
        <f t="shared" si="90"/>
        <v>0</v>
      </c>
      <c r="AB1124" s="81">
        <f t="shared" si="91"/>
        <v>0</v>
      </c>
      <c r="AC1124" s="338"/>
      <c r="AD1124" s="238"/>
      <c r="AE1124" s="238"/>
      <c r="AF1124" s="184"/>
      <c r="AG1124" s="184"/>
      <c r="AH1124" s="200"/>
      <c r="AI1124" s="200"/>
      <c r="AJ1124" s="216"/>
      <c r="AK1124" s="216"/>
      <c r="AL1124" s="216"/>
      <c r="AM1124" s="252"/>
      <c r="AN1124" s="252"/>
      <c r="AO1124" s="252"/>
      <c r="AP1124" s="252"/>
      <c r="AQ1124" s="265"/>
      <c r="AR1124" s="209"/>
    </row>
    <row r="1125" spans="1:44" ht="13.5" customHeight="1" x14ac:dyDescent="0.2">
      <c r="A1125" s="290"/>
      <c r="B1125" s="275"/>
      <c r="C1125" s="272"/>
      <c r="D1125" s="275"/>
      <c r="E1125" s="281"/>
      <c r="F1125" s="275"/>
      <c r="G1125" s="284"/>
      <c r="H1125" s="197"/>
      <c r="I1125" s="295"/>
      <c r="J1125" s="197"/>
      <c r="K1125" s="195"/>
      <c r="L1125" s="195"/>
      <c r="M1125" s="197"/>
      <c r="N1125" s="184"/>
      <c r="O1125" s="184"/>
      <c r="P1125" s="235"/>
      <c r="Q1125" s="195"/>
      <c r="R1125" s="257"/>
      <c r="S1125" s="30" t="s">
        <v>1232</v>
      </c>
      <c r="T1125" s="76"/>
      <c r="U1125" s="77"/>
      <c r="V1125" s="77"/>
      <c r="W1125" s="77"/>
      <c r="X1125" s="77"/>
      <c r="Y1125" s="77"/>
      <c r="Z1125" s="31" t="str">
        <f t="shared" si="92"/>
        <v/>
      </c>
      <c r="AA1125" s="81">
        <f t="shared" si="90"/>
        <v>0</v>
      </c>
      <c r="AB1125" s="81">
        <f t="shared" si="91"/>
        <v>0</v>
      </c>
      <c r="AC1125" s="338"/>
      <c r="AD1125" s="238"/>
      <c r="AE1125" s="238"/>
      <c r="AF1125" s="184"/>
      <c r="AG1125" s="184"/>
      <c r="AH1125" s="200"/>
      <c r="AI1125" s="200"/>
      <c r="AJ1125" s="216"/>
      <c r="AK1125" s="216"/>
      <c r="AL1125" s="216"/>
      <c r="AM1125" s="252"/>
      <c r="AN1125" s="252"/>
      <c r="AO1125" s="252"/>
      <c r="AP1125" s="252"/>
      <c r="AQ1125" s="265"/>
      <c r="AR1125" s="209"/>
    </row>
    <row r="1126" spans="1:44" ht="13.5" customHeight="1" x14ac:dyDescent="0.2">
      <c r="A1126" s="290"/>
      <c r="B1126" s="275"/>
      <c r="C1126" s="272"/>
      <c r="D1126" s="275"/>
      <c r="E1126" s="281"/>
      <c r="F1126" s="275"/>
      <c r="G1126" s="284"/>
      <c r="H1126" s="197"/>
      <c r="I1126" s="295"/>
      <c r="J1126" s="197"/>
      <c r="K1126" s="195"/>
      <c r="L1126" s="195"/>
      <c r="M1126" s="197"/>
      <c r="N1126" s="184"/>
      <c r="O1126" s="184"/>
      <c r="P1126" s="235"/>
      <c r="Q1126" s="195"/>
      <c r="R1126" s="257"/>
      <c r="S1126" s="30" t="s">
        <v>1233</v>
      </c>
      <c r="T1126" s="76"/>
      <c r="U1126" s="77"/>
      <c r="V1126" s="77"/>
      <c r="W1126" s="77"/>
      <c r="X1126" s="77"/>
      <c r="Y1126" s="77"/>
      <c r="Z1126" s="31" t="str">
        <f t="shared" si="92"/>
        <v/>
      </c>
      <c r="AA1126" s="81">
        <f t="shared" si="90"/>
        <v>0</v>
      </c>
      <c r="AB1126" s="81">
        <f t="shared" si="91"/>
        <v>0</v>
      </c>
      <c r="AC1126" s="338"/>
      <c r="AD1126" s="238"/>
      <c r="AE1126" s="238"/>
      <c r="AF1126" s="184"/>
      <c r="AG1126" s="184"/>
      <c r="AH1126" s="200"/>
      <c r="AI1126" s="200"/>
      <c r="AJ1126" s="216"/>
      <c r="AK1126" s="216"/>
      <c r="AL1126" s="216"/>
      <c r="AM1126" s="252"/>
      <c r="AN1126" s="252"/>
      <c r="AO1126" s="252"/>
      <c r="AP1126" s="252"/>
      <c r="AQ1126" s="265"/>
      <c r="AR1126" s="209"/>
    </row>
    <row r="1127" spans="1:44" ht="13.5" customHeight="1" x14ac:dyDescent="0.2">
      <c r="A1127" s="291"/>
      <c r="B1127" s="276"/>
      <c r="C1127" s="273"/>
      <c r="D1127" s="276"/>
      <c r="E1127" s="282"/>
      <c r="F1127" s="276"/>
      <c r="G1127" s="285"/>
      <c r="H1127" s="198"/>
      <c r="I1127" s="296"/>
      <c r="J1127" s="198"/>
      <c r="K1127" s="233"/>
      <c r="L1127" s="233"/>
      <c r="M1127" s="198"/>
      <c r="N1127" s="185"/>
      <c r="O1127" s="185"/>
      <c r="P1127" s="236"/>
      <c r="Q1127" s="233"/>
      <c r="R1127" s="299"/>
      <c r="S1127" s="32" t="s">
        <v>1234</v>
      </c>
      <c r="T1127" s="78"/>
      <c r="U1127" s="79"/>
      <c r="V1127" s="79"/>
      <c r="W1127" s="79"/>
      <c r="X1127" s="79"/>
      <c r="Y1127" s="79"/>
      <c r="Z1127" s="33" t="str">
        <f t="shared" si="92"/>
        <v/>
      </c>
      <c r="AA1127" s="82">
        <f t="shared" si="90"/>
        <v>0</v>
      </c>
      <c r="AB1127" s="82">
        <f t="shared" si="91"/>
        <v>0</v>
      </c>
      <c r="AC1127" s="339"/>
      <c r="AD1127" s="239"/>
      <c r="AE1127" s="239"/>
      <c r="AF1127" s="185"/>
      <c r="AG1127" s="185"/>
      <c r="AH1127" s="201"/>
      <c r="AI1127" s="201"/>
      <c r="AJ1127" s="217"/>
      <c r="AK1127" s="217"/>
      <c r="AL1127" s="217"/>
      <c r="AM1127" s="253"/>
      <c r="AN1127" s="253"/>
      <c r="AO1127" s="253"/>
      <c r="AP1127" s="253"/>
      <c r="AQ1127" s="266"/>
      <c r="AR1127" s="210"/>
    </row>
    <row r="1128" spans="1:44" ht="25.5" x14ac:dyDescent="0.2">
      <c r="A1128" s="277" t="str">
        <f>IF(E1128&lt;&gt;"",'Información General'!$D$15&amp;"_"&amp;+$A$1+45,"")</f>
        <v/>
      </c>
      <c r="B1128" s="286"/>
      <c r="C1128" s="304"/>
      <c r="D1128" s="286"/>
      <c r="E1128" s="301"/>
      <c r="F1128" s="286"/>
      <c r="G1128" s="224"/>
      <c r="H1128" s="242"/>
      <c r="I1128" s="245">
        <v>45.1</v>
      </c>
      <c r="J1128" s="227"/>
      <c r="K1128" s="232"/>
      <c r="L1128" s="232"/>
      <c r="M1128" s="227"/>
      <c r="N1128" s="189"/>
      <c r="O1128" s="189"/>
      <c r="P1128" s="192" t="str">
        <f>IF(AND(N1128&lt;&gt;"",O1128&lt;&gt;""),IF(AND(N1128&gt;5,O1128&gt;5),"I",IF(AND(N1128&lt;=5,O1128&gt;5),"II",IF(AND(N1128&gt;5,O1128&lt;=5),"IV",IF(AND(N1128&lt;=5,O1128&lt;=5),"III")))),"")</f>
        <v/>
      </c>
      <c r="Q1128" s="232"/>
      <c r="R1128" s="310">
        <f>IF(Q1128="SI",1,IF(Q1128="NO",3,0))</f>
        <v>0</v>
      </c>
      <c r="S1128" s="28" t="s">
        <v>1235</v>
      </c>
      <c r="T1128" s="73" t="s">
        <v>634</v>
      </c>
      <c r="U1128" s="74" t="s">
        <v>8</v>
      </c>
      <c r="V1128" s="74" t="s">
        <v>11</v>
      </c>
      <c r="W1128" s="74" t="s">
        <v>49</v>
      </c>
      <c r="X1128" s="74" t="s">
        <v>11</v>
      </c>
      <c r="Y1128" s="74" t="s">
        <v>11</v>
      </c>
      <c r="Z1128" s="29" t="str">
        <f t="shared" si="92"/>
        <v>Deficiente</v>
      </c>
      <c r="AA1128" s="80">
        <f t="shared" ref="AA1128:AA1159" si="93">IF(Z1128="Suficiente",1,0)</f>
        <v>0</v>
      </c>
      <c r="AB1128" s="80">
        <f>IF(Z1128="Deficiente",1,0)</f>
        <v>1</v>
      </c>
      <c r="AC1128" s="307" t="str">
        <f>IF(SUM(R1128:R1152)&gt;=1,IF((SUM(R1128:R1152)/COUNTA(Q1128:Q1152))=1,IF(SUM(AA1128:AA1152)&gt;=1,IF(SUM(AA1128:AA1152)/(SUM(AA1128:AA1152)+SUM(AB1128:AB1152))=100%,"SI","NO"),"NO"),"NO"),"")</f>
        <v/>
      </c>
      <c r="AD1128" s="241" t="str">
        <f>IF($N1128=1,"b","")</f>
        <v/>
      </c>
      <c r="AE1128" s="241" t="str">
        <f>IF($O1128=1,"b","")</f>
        <v/>
      </c>
      <c r="AF1128" s="189"/>
      <c r="AG1128" s="189"/>
      <c r="AH1128" s="202">
        <f>IF(OR($AD1128="b",$AE1128="b"),2,0)</f>
        <v>0</v>
      </c>
      <c r="AI1128" s="202">
        <f>IF(AND($N1128=1,$AF1128=1,$O1128=1,$AG1128=1),1,0)</f>
        <v>0</v>
      </c>
      <c r="AJ1128" s="186">
        <f>IF(AF1128&lt;&gt;"",IF(AI1128=1,1,IF(OR($AF1128&gt;$N1128,AND($AC1128="SI",$AF1128=$N1128),AND($AC1128="NO",$AF1128&lt;&gt;$N1128)),0,1)),0)</f>
        <v>0</v>
      </c>
      <c r="AK1128" s="186">
        <f>IF(AG1128&lt;&gt;"",IF(AI1128=1,1,IF(OR(AG1128&gt;O1128,AND(AC1128="SI",AG1128=O1128),AND(AC1128="NO",AG1128&lt;&gt;O1128)),0,1)),0)</f>
        <v>0</v>
      </c>
      <c r="AL1128" s="186">
        <f>IF(AC1128&lt;&gt;"",(+AI1128+AJ1128+AK1128),0)</f>
        <v>0</v>
      </c>
      <c r="AM1128" s="251" t="str">
        <f>IF($AL1128&gt;=2,IF(AND($AF1128="",$AG1128=""),"",IF(AND($AF1128&gt;5,$AG1128&gt;5),"I","")),"")</f>
        <v/>
      </c>
      <c r="AN1128" s="251" t="str">
        <f>IF($AL1128&gt;=2,IF(AND($AF1128="",$AG1128=""),"",IF(AND($AF1128&lt;6,$AG1128&gt;5),"II","")),"")</f>
        <v/>
      </c>
      <c r="AO1128" s="251" t="str">
        <f>IF($AL1128&gt;=2,IF(AND($AF1128="",$AG1128=""),"",IF(AND($AF1128&lt;6,$AG1128&lt;6),"III","")),"")</f>
        <v/>
      </c>
      <c r="AP1128" s="251" t="str">
        <f>IF($AL1128&gt;=2,IF(AND($AF1128="",$AG1128=""),"",IF(AND($AF1128&gt;5,$AG1128&lt;6),"IV","")),"")</f>
        <v/>
      </c>
      <c r="AQ1128" s="261"/>
      <c r="AR1128" s="254"/>
    </row>
    <row r="1129" spans="1:44" ht="13.5" customHeight="1" x14ac:dyDescent="0.2">
      <c r="A1129" s="278"/>
      <c r="B1129" s="287"/>
      <c r="C1129" s="305"/>
      <c r="D1129" s="287"/>
      <c r="E1129" s="302"/>
      <c r="F1129" s="287"/>
      <c r="G1129" s="225"/>
      <c r="H1129" s="197"/>
      <c r="I1129" s="243"/>
      <c r="J1129" s="182"/>
      <c r="K1129" s="180"/>
      <c r="L1129" s="180"/>
      <c r="M1129" s="182"/>
      <c r="N1129" s="190"/>
      <c r="O1129" s="190"/>
      <c r="P1129" s="193"/>
      <c r="Q1129" s="180"/>
      <c r="R1129" s="257"/>
      <c r="S1129" s="30" t="s">
        <v>1236</v>
      </c>
      <c r="T1129" s="76"/>
      <c r="U1129" s="77"/>
      <c r="V1129" s="77"/>
      <c r="W1129" s="77"/>
      <c r="X1129" s="77"/>
      <c r="Y1129" s="77"/>
      <c r="Z1129" s="31" t="str">
        <f t="shared" si="92"/>
        <v/>
      </c>
      <c r="AA1129" s="81">
        <f t="shared" si="93"/>
        <v>0</v>
      </c>
      <c r="AB1129" s="81">
        <f t="shared" ref="AB1129:AB1152" si="94">IF(Z1129="Deficiente",1,0)</f>
        <v>0</v>
      </c>
      <c r="AC1129" s="308"/>
      <c r="AD1129" s="238"/>
      <c r="AE1129" s="238"/>
      <c r="AF1129" s="190"/>
      <c r="AG1129" s="190"/>
      <c r="AH1129" s="200"/>
      <c r="AI1129" s="200"/>
      <c r="AJ1129" s="187"/>
      <c r="AK1129" s="187"/>
      <c r="AL1129" s="187"/>
      <c r="AM1129" s="252"/>
      <c r="AN1129" s="252"/>
      <c r="AO1129" s="252"/>
      <c r="AP1129" s="252"/>
      <c r="AQ1129" s="262"/>
      <c r="AR1129" s="209"/>
    </row>
    <row r="1130" spans="1:44" ht="13.5" customHeight="1" x14ac:dyDescent="0.2">
      <c r="A1130" s="278"/>
      <c r="B1130" s="287"/>
      <c r="C1130" s="305"/>
      <c r="D1130" s="287"/>
      <c r="E1130" s="302"/>
      <c r="F1130" s="287"/>
      <c r="G1130" s="225"/>
      <c r="H1130" s="197"/>
      <c r="I1130" s="243"/>
      <c r="J1130" s="182"/>
      <c r="K1130" s="180"/>
      <c r="L1130" s="180"/>
      <c r="M1130" s="182"/>
      <c r="N1130" s="190"/>
      <c r="O1130" s="190"/>
      <c r="P1130" s="193"/>
      <c r="Q1130" s="180"/>
      <c r="R1130" s="257"/>
      <c r="S1130" s="30" t="s">
        <v>1237</v>
      </c>
      <c r="T1130" s="76"/>
      <c r="U1130" s="77"/>
      <c r="V1130" s="77"/>
      <c r="W1130" s="77"/>
      <c r="X1130" s="77"/>
      <c r="Y1130" s="77"/>
      <c r="Z1130" s="31" t="str">
        <f t="shared" si="92"/>
        <v/>
      </c>
      <c r="AA1130" s="81">
        <f t="shared" si="93"/>
        <v>0</v>
      </c>
      <c r="AB1130" s="81">
        <f t="shared" si="94"/>
        <v>0</v>
      </c>
      <c r="AC1130" s="308"/>
      <c r="AD1130" s="238"/>
      <c r="AE1130" s="238"/>
      <c r="AF1130" s="190"/>
      <c r="AG1130" s="190"/>
      <c r="AH1130" s="200"/>
      <c r="AI1130" s="200"/>
      <c r="AJ1130" s="187"/>
      <c r="AK1130" s="187"/>
      <c r="AL1130" s="187"/>
      <c r="AM1130" s="252"/>
      <c r="AN1130" s="252"/>
      <c r="AO1130" s="252"/>
      <c r="AP1130" s="252"/>
      <c r="AQ1130" s="262"/>
      <c r="AR1130" s="209"/>
    </row>
    <row r="1131" spans="1:44" ht="13.5" customHeight="1" x14ac:dyDescent="0.2">
      <c r="A1131" s="278"/>
      <c r="B1131" s="287"/>
      <c r="C1131" s="305"/>
      <c r="D1131" s="287"/>
      <c r="E1131" s="302"/>
      <c r="F1131" s="287"/>
      <c r="G1131" s="225"/>
      <c r="H1131" s="197"/>
      <c r="I1131" s="243"/>
      <c r="J1131" s="182"/>
      <c r="K1131" s="180"/>
      <c r="L1131" s="180"/>
      <c r="M1131" s="182"/>
      <c r="N1131" s="190"/>
      <c r="O1131" s="190"/>
      <c r="P1131" s="193"/>
      <c r="Q1131" s="180"/>
      <c r="R1131" s="257"/>
      <c r="S1131" s="30" t="s">
        <v>1238</v>
      </c>
      <c r="T1131" s="76"/>
      <c r="U1131" s="77"/>
      <c r="V1131" s="77"/>
      <c r="W1131" s="77"/>
      <c r="X1131" s="77"/>
      <c r="Y1131" s="77"/>
      <c r="Z1131" s="31" t="str">
        <f t="shared" si="92"/>
        <v/>
      </c>
      <c r="AA1131" s="81">
        <f t="shared" si="93"/>
        <v>0</v>
      </c>
      <c r="AB1131" s="81">
        <f t="shared" si="94"/>
        <v>0</v>
      </c>
      <c r="AC1131" s="308"/>
      <c r="AD1131" s="238"/>
      <c r="AE1131" s="238"/>
      <c r="AF1131" s="190"/>
      <c r="AG1131" s="190"/>
      <c r="AH1131" s="200"/>
      <c r="AI1131" s="200"/>
      <c r="AJ1131" s="187"/>
      <c r="AK1131" s="187"/>
      <c r="AL1131" s="187"/>
      <c r="AM1131" s="252"/>
      <c r="AN1131" s="252"/>
      <c r="AO1131" s="252"/>
      <c r="AP1131" s="252"/>
      <c r="AQ1131" s="262"/>
      <c r="AR1131" s="209"/>
    </row>
    <row r="1132" spans="1:44" ht="13.5" customHeight="1" x14ac:dyDescent="0.2">
      <c r="A1132" s="278"/>
      <c r="B1132" s="287"/>
      <c r="C1132" s="305"/>
      <c r="D1132" s="287"/>
      <c r="E1132" s="302"/>
      <c r="F1132" s="287"/>
      <c r="G1132" s="225"/>
      <c r="H1132" s="197"/>
      <c r="I1132" s="243"/>
      <c r="J1132" s="182"/>
      <c r="K1132" s="180"/>
      <c r="L1132" s="180"/>
      <c r="M1132" s="182"/>
      <c r="N1132" s="190"/>
      <c r="O1132" s="190"/>
      <c r="P1132" s="193"/>
      <c r="Q1132" s="180"/>
      <c r="R1132" s="257"/>
      <c r="S1132" s="30" t="s">
        <v>1239</v>
      </c>
      <c r="T1132" s="76"/>
      <c r="U1132" s="77"/>
      <c r="V1132" s="77"/>
      <c r="W1132" s="77"/>
      <c r="X1132" s="77"/>
      <c r="Y1132" s="77"/>
      <c r="Z1132" s="31" t="str">
        <f t="shared" si="92"/>
        <v/>
      </c>
      <c r="AA1132" s="81">
        <f t="shared" si="93"/>
        <v>0</v>
      </c>
      <c r="AB1132" s="81">
        <f t="shared" si="94"/>
        <v>0</v>
      </c>
      <c r="AC1132" s="308"/>
      <c r="AD1132" s="238"/>
      <c r="AE1132" s="238"/>
      <c r="AF1132" s="190"/>
      <c r="AG1132" s="190"/>
      <c r="AH1132" s="200"/>
      <c r="AI1132" s="200"/>
      <c r="AJ1132" s="187"/>
      <c r="AK1132" s="187"/>
      <c r="AL1132" s="187"/>
      <c r="AM1132" s="252"/>
      <c r="AN1132" s="252"/>
      <c r="AO1132" s="252"/>
      <c r="AP1132" s="252"/>
      <c r="AQ1132" s="262"/>
      <c r="AR1132" s="209"/>
    </row>
    <row r="1133" spans="1:44" ht="13.5" customHeight="1" x14ac:dyDescent="0.2">
      <c r="A1133" s="278"/>
      <c r="B1133" s="287"/>
      <c r="C1133" s="305"/>
      <c r="D1133" s="287"/>
      <c r="E1133" s="302"/>
      <c r="F1133" s="287"/>
      <c r="G1133" s="225"/>
      <c r="H1133" s="197"/>
      <c r="I1133" s="243">
        <v>45.2</v>
      </c>
      <c r="J1133" s="182"/>
      <c r="K1133" s="180"/>
      <c r="L1133" s="180"/>
      <c r="M1133" s="182"/>
      <c r="N1133" s="190"/>
      <c r="O1133" s="190"/>
      <c r="P1133" s="193"/>
      <c r="Q1133" s="180"/>
      <c r="R1133" s="256">
        <f>IF(Q1133="SI",1,IF(Q1133="NO",3,0))</f>
        <v>0</v>
      </c>
      <c r="S1133" s="30" t="s">
        <v>1240</v>
      </c>
      <c r="T1133" s="76"/>
      <c r="U1133" s="77"/>
      <c r="V1133" s="77"/>
      <c r="W1133" s="77"/>
      <c r="X1133" s="77"/>
      <c r="Y1133" s="77"/>
      <c r="Z1133" s="31" t="str">
        <f t="shared" si="92"/>
        <v/>
      </c>
      <c r="AA1133" s="81">
        <f t="shared" si="93"/>
        <v>0</v>
      </c>
      <c r="AB1133" s="81">
        <f t="shared" si="94"/>
        <v>0</v>
      </c>
      <c r="AC1133" s="308"/>
      <c r="AD1133" s="238"/>
      <c r="AE1133" s="238"/>
      <c r="AF1133" s="190"/>
      <c r="AG1133" s="190"/>
      <c r="AH1133" s="200"/>
      <c r="AI1133" s="200"/>
      <c r="AJ1133" s="187"/>
      <c r="AK1133" s="187"/>
      <c r="AL1133" s="187"/>
      <c r="AM1133" s="252"/>
      <c r="AN1133" s="252"/>
      <c r="AO1133" s="252"/>
      <c r="AP1133" s="252"/>
      <c r="AQ1133" s="262"/>
      <c r="AR1133" s="255"/>
    </row>
    <row r="1134" spans="1:44" ht="13.5" customHeight="1" x14ac:dyDescent="0.2">
      <c r="A1134" s="278"/>
      <c r="B1134" s="287"/>
      <c r="C1134" s="305"/>
      <c r="D1134" s="287"/>
      <c r="E1134" s="302"/>
      <c r="F1134" s="287"/>
      <c r="G1134" s="225"/>
      <c r="H1134" s="197"/>
      <c r="I1134" s="243"/>
      <c r="J1134" s="182"/>
      <c r="K1134" s="180"/>
      <c r="L1134" s="180"/>
      <c r="M1134" s="182"/>
      <c r="N1134" s="190"/>
      <c r="O1134" s="190"/>
      <c r="P1134" s="193"/>
      <c r="Q1134" s="180"/>
      <c r="R1134" s="257"/>
      <c r="S1134" s="30" t="s">
        <v>1241</v>
      </c>
      <c r="T1134" s="76"/>
      <c r="U1134" s="77"/>
      <c r="V1134" s="77"/>
      <c r="W1134" s="77"/>
      <c r="X1134" s="77"/>
      <c r="Y1134" s="77"/>
      <c r="Z1134" s="31" t="str">
        <f t="shared" si="92"/>
        <v/>
      </c>
      <c r="AA1134" s="81">
        <f t="shared" si="93"/>
        <v>0</v>
      </c>
      <c r="AB1134" s="81">
        <f t="shared" si="94"/>
        <v>0</v>
      </c>
      <c r="AC1134" s="308"/>
      <c r="AD1134" s="238"/>
      <c r="AE1134" s="238"/>
      <c r="AF1134" s="190"/>
      <c r="AG1134" s="190"/>
      <c r="AH1134" s="200"/>
      <c r="AI1134" s="200"/>
      <c r="AJ1134" s="187"/>
      <c r="AK1134" s="187"/>
      <c r="AL1134" s="187"/>
      <c r="AM1134" s="252"/>
      <c r="AN1134" s="252"/>
      <c r="AO1134" s="252"/>
      <c r="AP1134" s="252"/>
      <c r="AQ1134" s="262"/>
      <c r="AR1134" s="209"/>
    </row>
    <row r="1135" spans="1:44" ht="13.5" customHeight="1" x14ac:dyDescent="0.2">
      <c r="A1135" s="278"/>
      <c r="B1135" s="287"/>
      <c r="C1135" s="305"/>
      <c r="D1135" s="287"/>
      <c r="E1135" s="302"/>
      <c r="F1135" s="287"/>
      <c r="G1135" s="225"/>
      <c r="H1135" s="197"/>
      <c r="I1135" s="243"/>
      <c r="J1135" s="182"/>
      <c r="K1135" s="180"/>
      <c r="L1135" s="180"/>
      <c r="M1135" s="182"/>
      <c r="N1135" s="190"/>
      <c r="O1135" s="190"/>
      <c r="P1135" s="193"/>
      <c r="Q1135" s="180"/>
      <c r="R1135" s="257"/>
      <c r="S1135" s="30" t="s">
        <v>1242</v>
      </c>
      <c r="T1135" s="76"/>
      <c r="U1135" s="77"/>
      <c r="V1135" s="77"/>
      <c r="W1135" s="77"/>
      <c r="X1135" s="77"/>
      <c r="Y1135" s="77"/>
      <c r="Z1135" s="31" t="str">
        <f t="shared" si="92"/>
        <v/>
      </c>
      <c r="AA1135" s="81">
        <f t="shared" si="93"/>
        <v>0</v>
      </c>
      <c r="AB1135" s="81">
        <f t="shared" si="94"/>
        <v>0</v>
      </c>
      <c r="AC1135" s="308"/>
      <c r="AD1135" s="238"/>
      <c r="AE1135" s="238"/>
      <c r="AF1135" s="190"/>
      <c r="AG1135" s="190"/>
      <c r="AH1135" s="200"/>
      <c r="AI1135" s="200"/>
      <c r="AJ1135" s="187"/>
      <c r="AK1135" s="187"/>
      <c r="AL1135" s="187"/>
      <c r="AM1135" s="252"/>
      <c r="AN1135" s="252"/>
      <c r="AO1135" s="252"/>
      <c r="AP1135" s="252"/>
      <c r="AQ1135" s="262"/>
      <c r="AR1135" s="209"/>
    </row>
    <row r="1136" spans="1:44" ht="13.5" customHeight="1" x14ac:dyDescent="0.2">
      <c r="A1136" s="278"/>
      <c r="B1136" s="287"/>
      <c r="C1136" s="305"/>
      <c r="D1136" s="287"/>
      <c r="E1136" s="302"/>
      <c r="F1136" s="287"/>
      <c r="G1136" s="225"/>
      <c r="H1136" s="197"/>
      <c r="I1136" s="243"/>
      <c r="J1136" s="182"/>
      <c r="K1136" s="180"/>
      <c r="L1136" s="180"/>
      <c r="M1136" s="182"/>
      <c r="N1136" s="190"/>
      <c r="O1136" s="190"/>
      <c r="P1136" s="193"/>
      <c r="Q1136" s="180"/>
      <c r="R1136" s="257"/>
      <c r="S1136" s="30" t="s">
        <v>1243</v>
      </c>
      <c r="T1136" s="76"/>
      <c r="U1136" s="77"/>
      <c r="V1136" s="77"/>
      <c r="W1136" s="77"/>
      <c r="X1136" s="77"/>
      <c r="Y1136" s="77"/>
      <c r="Z1136" s="31" t="str">
        <f t="shared" si="92"/>
        <v/>
      </c>
      <c r="AA1136" s="81">
        <f t="shared" si="93"/>
        <v>0</v>
      </c>
      <c r="AB1136" s="81">
        <f t="shared" si="94"/>
        <v>0</v>
      </c>
      <c r="AC1136" s="308"/>
      <c r="AD1136" s="238"/>
      <c r="AE1136" s="238"/>
      <c r="AF1136" s="190"/>
      <c r="AG1136" s="190"/>
      <c r="AH1136" s="200"/>
      <c r="AI1136" s="200"/>
      <c r="AJ1136" s="187"/>
      <c r="AK1136" s="187"/>
      <c r="AL1136" s="187"/>
      <c r="AM1136" s="252"/>
      <c r="AN1136" s="252"/>
      <c r="AO1136" s="252"/>
      <c r="AP1136" s="252"/>
      <c r="AQ1136" s="262"/>
      <c r="AR1136" s="209"/>
    </row>
    <row r="1137" spans="1:44" ht="13.5" customHeight="1" x14ac:dyDescent="0.2">
      <c r="A1137" s="278"/>
      <c r="B1137" s="287"/>
      <c r="C1137" s="305"/>
      <c r="D1137" s="287"/>
      <c r="E1137" s="302"/>
      <c r="F1137" s="287"/>
      <c r="G1137" s="225"/>
      <c r="H1137" s="197"/>
      <c r="I1137" s="243"/>
      <c r="J1137" s="182"/>
      <c r="K1137" s="180"/>
      <c r="L1137" s="180"/>
      <c r="M1137" s="182"/>
      <c r="N1137" s="190"/>
      <c r="O1137" s="190"/>
      <c r="P1137" s="193"/>
      <c r="Q1137" s="180"/>
      <c r="R1137" s="257"/>
      <c r="S1137" s="30" t="s">
        <v>1244</v>
      </c>
      <c r="T1137" s="76"/>
      <c r="U1137" s="77"/>
      <c r="V1137" s="77"/>
      <c r="W1137" s="77"/>
      <c r="X1137" s="77"/>
      <c r="Y1137" s="77"/>
      <c r="Z1137" s="31" t="str">
        <f t="shared" si="92"/>
        <v/>
      </c>
      <c r="AA1137" s="81">
        <f t="shared" si="93"/>
        <v>0</v>
      </c>
      <c r="AB1137" s="81">
        <f t="shared" si="94"/>
        <v>0</v>
      </c>
      <c r="AC1137" s="308"/>
      <c r="AD1137" s="238"/>
      <c r="AE1137" s="238"/>
      <c r="AF1137" s="190"/>
      <c r="AG1137" s="190"/>
      <c r="AH1137" s="200"/>
      <c r="AI1137" s="200"/>
      <c r="AJ1137" s="187"/>
      <c r="AK1137" s="187"/>
      <c r="AL1137" s="187"/>
      <c r="AM1137" s="252"/>
      <c r="AN1137" s="252"/>
      <c r="AO1137" s="252"/>
      <c r="AP1137" s="252"/>
      <c r="AQ1137" s="262"/>
      <c r="AR1137" s="209"/>
    </row>
    <row r="1138" spans="1:44" ht="13.5" customHeight="1" x14ac:dyDescent="0.2">
      <c r="A1138" s="278"/>
      <c r="B1138" s="287"/>
      <c r="C1138" s="305"/>
      <c r="D1138" s="287"/>
      <c r="E1138" s="302"/>
      <c r="F1138" s="287"/>
      <c r="G1138" s="225"/>
      <c r="H1138" s="197"/>
      <c r="I1138" s="243">
        <v>45.3</v>
      </c>
      <c r="J1138" s="182"/>
      <c r="K1138" s="180"/>
      <c r="L1138" s="180"/>
      <c r="M1138" s="182"/>
      <c r="N1138" s="190"/>
      <c r="O1138" s="190"/>
      <c r="P1138" s="193"/>
      <c r="Q1138" s="180"/>
      <c r="R1138" s="256">
        <f>IF(Q1138="SI",1,IF(Q1138="NO",3,0))</f>
        <v>0</v>
      </c>
      <c r="S1138" s="30" t="s">
        <v>1245</v>
      </c>
      <c r="T1138" s="76"/>
      <c r="U1138" s="77"/>
      <c r="V1138" s="77"/>
      <c r="W1138" s="77"/>
      <c r="X1138" s="77"/>
      <c r="Y1138" s="77"/>
      <c r="Z1138" s="31" t="str">
        <f t="shared" si="92"/>
        <v/>
      </c>
      <c r="AA1138" s="81">
        <f t="shared" si="93"/>
        <v>0</v>
      </c>
      <c r="AB1138" s="81">
        <f t="shared" si="94"/>
        <v>0</v>
      </c>
      <c r="AC1138" s="308"/>
      <c r="AD1138" s="238"/>
      <c r="AE1138" s="238"/>
      <c r="AF1138" s="190"/>
      <c r="AG1138" s="190"/>
      <c r="AH1138" s="200"/>
      <c r="AI1138" s="200"/>
      <c r="AJ1138" s="187"/>
      <c r="AK1138" s="187"/>
      <c r="AL1138" s="187"/>
      <c r="AM1138" s="252"/>
      <c r="AN1138" s="252"/>
      <c r="AO1138" s="252"/>
      <c r="AP1138" s="252"/>
      <c r="AQ1138" s="262"/>
      <c r="AR1138" s="255"/>
    </row>
    <row r="1139" spans="1:44" ht="13.5" customHeight="1" x14ac:dyDescent="0.2">
      <c r="A1139" s="278"/>
      <c r="B1139" s="287"/>
      <c r="C1139" s="305"/>
      <c r="D1139" s="287"/>
      <c r="E1139" s="302"/>
      <c r="F1139" s="287"/>
      <c r="G1139" s="225"/>
      <c r="H1139" s="197"/>
      <c r="I1139" s="243"/>
      <c r="J1139" s="182"/>
      <c r="K1139" s="180"/>
      <c r="L1139" s="180"/>
      <c r="M1139" s="182"/>
      <c r="N1139" s="190"/>
      <c r="O1139" s="190"/>
      <c r="P1139" s="193"/>
      <c r="Q1139" s="180"/>
      <c r="R1139" s="257"/>
      <c r="S1139" s="30" t="s">
        <v>1246</v>
      </c>
      <c r="T1139" s="76"/>
      <c r="U1139" s="77"/>
      <c r="V1139" s="77"/>
      <c r="W1139" s="77"/>
      <c r="X1139" s="77"/>
      <c r="Y1139" s="77"/>
      <c r="Z1139" s="31" t="str">
        <f t="shared" si="92"/>
        <v/>
      </c>
      <c r="AA1139" s="81">
        <f t="shared" si="93"/>
        <v>0</v>
      </c>
      <c r="AB1139" s="81">
        <f t="shared" si="94"/>
        <v>0</v>
      </c>
      <c r="AC1139" s="308"/>
      <c r="AD1139" s="238"/>
      <c r="AE1139" s="238"/>
      <c r="AF1139" s="190"/>
      <c r="AG1139" s="190"/>
      <c r="AH1139" s="200"/>
      <c r="AI1139" s="200"/>
      <c r="AJ1139" s="187"/>
      <c r="AK1139" s="187"/>
      <c r="AL1139" s="187"/>
      <c r="AM1139" s="252"/>
      <c r="AN1139" s="252"/>
      <c r="AO1139" s="252"/>
      <c r="AP1139" s="252"/>
      <c r="AQ1139" s="262"/>
      <c r="AR1139" s="209"/>
    </row>
    <row r="1140" spans="1:44" ht="13.5" customHeight="1" x14ac:dyDescent="0.2">
      <c r="A1140" s="278"/>
      <c r="B1140" s="287"/>
      <c r="C1140" s="305"/>
      <c r="D1140" s="287"/>
      <c r="E1140" s="302"/>
      <c r="F1140" s="287"/>
      <c r="G1140" s="225"/>
      <c r="H1140" s="197"/>
      <c r="I1140" s="243"/>
      <c r="J1140" s="182"/>
      <c r="K1140" s="180"/>
      <c r="L1140" s="180"/>
      <c r="M1140" s="182"/>
      <c r="N1140" s="190"/>
      <c r="O1140" s="190"/>
      <c r="P1140" s="193"/>
      <c r="Q1140" s="180"/>
      <c r="R1140" s="257"/>
      <c r="S1140" s="30" t="s">
        <v>1247</v>
      </c>
      <c r="T1140" s="76"/>
      <c r="U1140" s="77"/>
      <c r="V1140" s="77"/>
      <c r="W1140" s="77"/>
      <c r="X1140" s="77"/>
      <c r="Y1140" s="77"/>
      <c r="Z1140" s="31" t="str">
        <f t="shared" si="92"/>
        <v/>
      </c>
      <c r="AA1140" s="81">
        <f t="shared" si="93"/>
        <v>0</v>
      </c>
      <c r="AB1140" s="81">
        <f t="shared" si="94"/>
        <v>0</v>
      </c>
      <c r="AC1140" s="308"/>
      <c r="AD1140" s="238"/>
      <c r="AE1140" s="238"/>
      <c r="AF1140" s="190"/>
      <c r="AG1140" s="190"/>
      <c r="AH1140" s="200"/>
      <c r="AI1140" s="200"/>
      <c r="AJ1140" s="187"/>
      <c r="AK1140" s="187"/>
      <c r="AL1140" s="187"/>
      <c r="AM1140" s="252"/>
      <c r="AN1140" s="252"/>
      <c r="AO1140" s="252"/>
      <c r="AP1140" s="252"/>
      <c r="AQ1140" s="262"/>
      <c r="AR1140" s="209"/>
    </row>
    <row r="1141" spans="1:44" ht="13.5" customHeight="1" x14ac:dyDescent="0.2">
      <c r="A1141" s="278"/>
      <c r="B1141" s="287"/>
      <c r="C1141" s="305"/>
      <c r="D1141" s="287"/>
      <c r="E1141" s="302"/>
      <c r="F1141" s="287"/>
      <c r="G1141" s="225"/>
      <c r="H1141" s="197"/>
      <c r="I1141" s="243"/>
      <c r="J1141" s="182"/>
      <c r="K1141" s="180"/>
      <c r="L1141" s="180"/>
      <c r="M1141" s="182"/>
      <c r="N1141" s="190"/>
      <c r="O1141" s="190"/>
      <c r="P1141" s="193"/>
      <c r="Q1141" s="180"/>
      <c r="R1141" s="257"/>
      <c r="S1141" s="30" t="s">
        <v>1248</v>
      </c>
      <c r="T1141" s="76"/>
      <c r="U1141" s="77"/>
      <c r="V1141" s="77"/>
      <c r="W1141" s="77"/>
      <c r="X1141" s="77"/>
      <c r="Y1141" s="77"/>
      <c r="Z1141" s="31" t="str">
        <f t="shared" si="92"/>
        <v/>
      </c>
      <c r="AA1141" s="81">
        <f t="shared" si="93"/>
        <v>0</v>
      </c>
      <c r="AB1141" s="81">
        <f t="shared" si="94"/>
        <v>0</v>
      </c>
      <c r="AC1141" s="308"/>
      <c r="AD1141" s="238"/>
      <c r="AE1141" s="238"/>
      <c r="AF1141" s="190"/>
      <c r="AG1141" s="190"/>
      <c r="AH1141" s="200"/>
      <c r="AI1141" s="200"/>
      <c r="AJ1141" s="187"/>
      <c r="AK1141" s="187"/>
      <c r="AL1141" s="187"/>
      <c r="AM1141" s="252"/>
      <c r="AN1141" s="252"/>
      <c r="AO1141" s="252"/>
      <c r="AP1141" s="252"/>
      <c r="AQ1141" s="262"/>
      <c r="AR1141" s="209"/>
    </row>
    <row r="1142" spans="1:44" ht="13.5" customHeight="1" x14ac:dyDescent="0.2">
      <c r="A1142" s="278"/>
      <c r="B1142" s="287"/>
      <c r="C1142" s="305"/>
      <c r="D1142" s="287"/>
      <c r="E1142" s="302"/>
      <c r="F1142" s="287"/>
      <c r="G1142" s="225"/>
      <c r="H1142" s="197"/>
      <c r="I1142" s="243"/>
      <c r="J1142" s="182"/>
      <c r="K1142" s="180"/>
      <c r="L1142" s="180"/>
      <c r="M1142" s="182"/>
      <c r="N1142" s="190"/>
      <c r="O1142" s="190"/>
      <c r="P1142" s="193"/>
      <c r="Q1142" s="180"/>
      <c r="R1142" s="257"/>
      <c r="S1142" s="30" t="s">
        <v>1249</v>
      </c>
      <c r="T1142" s="76"/>
      <c r="U1142" s="77"/>
      <c r="V1142" s="77"/>
      <c r="W1142" s="77"/>
      <c r="X1142" s="77"/>
      <c r="Y1142" s="77"/>
      <c r="Z1142" s="31" t="str">
        <f t="shared" si="92"/>
        <v/>
      </c>
      <c r="AA1142" s="81">
        <f t="shared" si="93"/>
        <v>0</v>
      </c>
      <c r="AB1142" s="81">
        <f t="shared" si="94"/>
        <v>0</v>
      </c>
      <c r="AC1142" s="308"/>
      <c r="AD1142" s="238"/>
      <c r="AE1142" s="238"/>
      <c r="AF1142" s="190"/>
      <c r="AG1142" s="190"/>
      <c r="AH1142" s="200"/>
      <c r="AI1142" s="200"/>
      <c r="AJ1142" s="187"/>
      <c r="AK1142" s="187"/>
      <c r="AL1142" s="187"/>
      <c r="AM1142" s="252"/>
      <c r="AN1142" s="252"/>
      <c r="AO1142" s="252"/>
      <c r="AP1142" s="252"/>
      <c r="AQ1142" s="262"/>
      <c r="AR1142" s="209"/>
    </row>
    <row r="1143" spans="1:44" ht="13.5" customHeight="1" x14ac:dyDescent="0.2">
      <c r="A1143" s="278"/>
      <c r="B1143" s="287"/>
      <c r="C1143" s="305"/>
      <c r="D1143" s="287"/>
      <c r="E1143" s="302"/>
      <c r="F1143" s="287"/>
      <c r="G1143" s="225"/>
      <c r="H1143" s="197"/>
      <c r="I1143" s="243">
        <v>45.4</v>
      </c>
      <c r="J1143" s="182"/>
      <c r="K1143" s="180"/>
      <c r="L1143" s="180"/>
      <c r="M1143" s="182"/>
      <c r="N1143" s="190"/>
      <c r="O1143" s="190"/>
      <c r="P1143" s="193"/>
      <c r="Q1143" s="180"/>
      <c r="R1143" s="256">
        <f>IF(Q1143="SI",1,IF(Q1143="NO",3,0))</f>
        <v>0</v>
      </c>
      <c r="S1143" s="30" t="s">
        <v>1250</v>
      </c>
      <c r="T1143" s="76"/>
      <c r="U1143" s="77"/>
      <c r="V1143" s="77"/>
      <c r="W1143" s="77"/>
      <c r="X1143" s="77"/>
      <c r="Y1143" s="77"/>
      <c r="Z1143" s="31" t="str">
        <f t="shared" si="92"/>
        <v/>
      </c>
      <c r="AA1143" s="81">
        <f t="shared" si="93"/>
        <v>0</v>
      </c>
      <c r="AB1143" s="81">
        <f t="shared" si="94"/>
        <v>0</v>
      </c>
      <c r="AC1143" s="308"/>
      <c r="AD1143" s="238"/>
      <c r="AE1143" s="238"/>
      <c r="AF1143" s="190"/>
      <c r="AG1143" s="190"/>
      <c r="AH1143" s="200"/>
      <c r="AI1143" s="200"/>
      <c r="AJ1143" s="187"/>
      <c r="AK1143" s="187"/>
      <c r="AL1143" s="187"/>
      <c r="AM1143" s="252"/>
      <c r="AN1143" s="252"/>
      <c r="AO1143" s="252"/>
      <c r="AP1143" s="252"/>
      <c r="AQ1143" s="262"/>
      <c r="AR1143" s="255"/>
    </row>
    <row r="1144" spans="1:44" ht="13.5" customHeight="1" x14ac:dyDescent="0.2">
      <c r="A1144" s="278"/>
      <c r="B1144" s="287"/>
      <c r="C1144" s="305"/>
      <c r="D1144" s="287"/>
      <c r="E1144" s="302"/>
      <c r="F1144" s="287"/>
      <c r="G1144" s="225"/>
      <c r="H1144" s="197"/>
      <c r="I1144" s="243"/>
      <c r="J1144" s="182"/>
      <c r="K1144" s="180"/>
      <c r="L1144" s="180"/>
      <c r="M1144" s="182"/>
      <c r="N1144" s="190"/>
      <c r="O1144" s="190"/>
      <c r="P1144" s="193"/>
      <c r="Q1144" s="180"/>
      <c r="R1144" s="257"/>
      <c r="S1144" s="30" t="s">
        <v>1251</v>
      </c>
      <c r="T1144" s="76"/>
      <c r="U1144" s="77"/>
      <c r="V1144" s="77"/>
      <c r="W1144" s="77"/>
      <c r="X1144" s="77"/>
      <c r="Y1144" s="77"/>
      <c r="Z1144" s="31" t="str">
        <f t="shared" si="92"/>
        <v/>
      </c>
      <c r="AA1144" s="81">
        <f t="shared" si="93"/>
        <v>0</v>
      </c>
      <c r="AB1144" s="81">
        <f t="shared" si="94"/>
        <v>0</v>
      </c>
      <c r="AC1144" s="308"/>
      <c r="AD1144" s="238"/>
      <c r="AE1144" s="238"/>
      <c r="AF1144" s="190"/>
      <c r="AG1144" s="190"/>
      <c r="AH1144" s="200"/>
      <c r="AI1144" s="200"/>
      <c r="AJ1144" s="187"/>
      <c r="AK1144" s="187"/>
      <c r="AL1144" s="187"/>
      <c r="AM1144" s="252"/>
      <c r="AN1144" s="252"/>
      <c r="AO1144" s="252"/>
      <c r="AP1144" s="252"/>
      <c r="AQ1144" s="262"/>
      <c r="AR1144" s="209"/>
    </row>
    <row r="1145" spans="1:44" ht="13.5" customHeight="1" x14ac:dyDescent="0.2">
      <c r="A1145" s="278"/>
      <c r="B1145" s="287"/>
      <c r="C1145" s="305"/>
      <c r="D1145" s="287"/>
      <c r="E1145" s="302"/>
      <c r="F1145" s="287"/>
      <c r="G1145" s="225"/>
      <c r="H1145" s="197"/>
      <c r="I1145" s="243"/>
      <c r="J1145" s="182"/>
      <c r="K1145" s="180"/>
      <c r="L1145" s="180"/>
      <c r="M1145" s="182"/>
      <c r="N1145" s="190"/>
      <c r="O1145" s="190"/>
      <c r="P1145" s="193"/>
      <c r="Q1145" s="180"/>
      <c r="R1145" s="257"/>
      <c r="S1145" s="30" t="s">
        <v>1252</v>
      </c>
      <c r="T1145" s="76"/>
      <c r="U1145" s="77"/>
      <c r="V1145" s="77"/>
      <c r="W1145" s="77"/>
      <c r="X1145" s="77"/>
      <c r="Y1145" s="77"/>
      <c r="Z1145" s="31" t="str">
        <f t="shared" si="92"/>
        <v/>
      </c>
      <c r="AA1145" s="81">
        <f t="shared" si="93"/>
        <v>0</v>
      </c>
      <c r="AB1145" s="81">
        <f t="shared" si="94"/>
        <v>0</v>
      </c>
      <c r="AC1145" s="308"/>
      <c r="AD1145" s="238"/>
      <c r="AE1145" s="238"/>
      <c r="AF1145" s="190"/>
      <c r="AG1145" s="190"/>
      <c r="AH1145" s="200"/>
      <c r="AI1145" s="200"/>
      <c r="AJ1145" s="187"/>
      <c r="AK1145" s="187"/>
      <c r="AL1145" s="187"/>
      <c r="AM1145" s="252"/>
      <c r="AN1145" s="252"/>
      <c r="AO1145" s="252"/>
      <c r="AP1145" s="252"/>
      <c r="AQ1145" s="262"/>
      <c r="AR1145" s="209"/>
    </row>
    <row r="1146" spans="1:44" ht="13.5" customHeight="1" x14ac:dyDescent="0.2">
      <c r="A1146" s="278"/>
      <c r="B1146" s="287"/>
      <c r="C1146" s="305"/>
      <c r="D1146" s="287"/>
      <c r="E1146" s="302"/>
      <c r="F1146" s="287"/>
      <c r="G1146" s="225"/>
      <c r="H1146" s="197"/>
      <c r="I1146" s="243"/>
      <c r="J1146" s="182"/>
      <c r="K1146" s="180"/>
      <c r="L1146" s="180"/>
      <c r="M1146" s="182"/>
      <c r="N1146" s="190"/>
      <c r="O1146" s="190"/>
      <c r="P1146" s="193"/>
      <c r="Q1146" s="180"/>
      <c r="R1146" s="257"/>
      <c r="S1146" s="30" t="s">
        <v>1253</v>
      </c>
      <c r="T1146" s="76"/>
      <c r="U1146" s="77"/>
      <c r="V1146" s="77"/>
      <c r="W1146" s="77"/>
      <c r="X1146" s="77"/>
      <c r="Y1146" s="77"/>
      <c r="Z1146" s="31" t="str">
        <f t="shared" si="92"/>
        <v/>
      </c>
      <c r="AA1146" s="81">
        <f t="shared" si="93"/>
        <v>0</v>
      </c>
      <c r="AB1146" s="81">
        <f t="shared" si="94"/>
        <v>0</v>
      </c>
      <c r="AC1146" s="308"/>
      <c r="AD1146" s="238"/>
      <c r="AE1146" s="238"/>
      <c r="AF1146" s="190"/>
      <c r="AG1146" s="190"/>
      <c r="AH1146" s="200"/>
      <c r="AI1146" s="200"/>
      <c r="AJ1146" s="187"/>
      <c r="AK1146" s="187"/>
      <c r="AL1146" s="187"/>
      <c r="AM1146" s="252"/>
      <c r="AN1146" s="252"/>
      <c r="AO1146" s="252"/>
      <c r="AP1146" s="252"/>
      <c r="AQ1146" s="262"/>
      <c r="AR1146" s="209"/>
    </row>
    <row r="1147" spans="1:44" ht="13.5" customHeight="1" x14ac:dyDescent="0.2">
      <c r="A1147" s="278"/>
      <c r="B1147" s="287"/>
      <c r="C1147" s="305"/>
      <c r="D1147" s="287"/>
      <c r="E1147" s="302"/>
      <c r="F1147" s="287"/>
      <c r="G1147" s="225"/>
      <c r="H1147" s="197"/>
      <c r="I1147" s="243"/>
      <c r="J1147" s="182"/>
      <c r="K1147" s="180"/>
      <c r="L1147" s="180"/>
      <c r="M1147" s="182"/>
      <c r="N1147" s="190"/>
      <c r="O1147" s="190"/>
      <c r="P1147" s="193"/>
      <c r="Q1147" s="180"/>
      <c r="R1147" s="257"/>
      <c r="S1147" s="30" t="s">
        <v>1254</v>
      </c>
      <c r="T1147" s="76"/>
      <c r="U1147" s="77"/>
      <c r="V1147" s="77"/>
      <c r="W1147" s="77"/>
      <c r="X1147" s="77"/>
      <c r="Y1147" s="77"/>
      <c r="Z1147" s="31" t="str">
        <f t="shared" si="92"/>
        <v/>
      </c>
      <c r="AA1147" s="81">
        <f t="shared" si="93"/>
        <v>0</v>
      </c>
      <c r="AB1147" s="81">
        <f t="shared" si="94"/>
        <v>0</v>
      </c>
      <c r="AC1147" s="308"/>
      <c r="AD1147" s="238"/>
      <c r="AE1147" s="238"/>
      <c r="AF1147" s="190"/>
      <c r="AG1147" s="190"/>
      <c r="AH1147" s="200"/>
      <c r="AI1147" s="200"/>
      <c r="AJ1147" s="187"/>
      <c r="AK1147" s="187"/>
      <c r="AL1147" s="187"/>
      <c r="AM1147" s="252"/>
      <c r="AN1147" s="252"/>
      <c r="AO1147" s="252"/>
      <c r="AP1147" s="252"/>
      <c r="AQ1147" s="262"/>
      <c r="AR1147" s="209"/>
    </row>
    <row r="1148" spans="1:44" ht="13.5" customHeight="1" x14ac:dyDescent="0.2">
      <c r="A1148" s="278"/>
      <c r="B1148" s="287"/>
      <c r="C1148" s="305"/>
      <c r="D1148" s="287"/>
      <c r="E1148" s="302"/>
      <c r="F1148" s="287"/>
      <c r="G1148" s="225"/>
      <c r="H1148" s="197"/>
      <c r="I1148" s="243">
        <v>45.5</v>
      </c>
      <c r="J1148" s="182"/>
      <c r="K1148" s="180"/>
      <c r="L1148" s="180"/>
      <c r="M1148" s="182"/>
      <c r="N1148" s="190"/>
      <c r="O1148" s="190"/>
      <c r="P1148" s="193"/>
      <c r="Q1148" s="180"/>
      <c r="R1148" s="256">
        <f>IF(Q1148="SI",1,IF(Q1148="NO",3,0))</f>
        <v>0</v>
      </c>
      <c r="S1148" s="30" t="s">
        <v>1255</v>
      </c>
      <c r="T1148" s="76"/>
      <c r="U1148" s="77"/>
      <c r="V1148" s="77"/>
      <c r="W1148" s="77"/>
      <c r="X1148" s="77"/>
      <c r="Y1148" s="77"/>
      <c r="Z1148" s="31" t="str">
        <f t="shared" si="92"/>
        <v/>
      </c>
      <c r="AA1148" s="81">
        <f t="shared" si="93"/>
        <v>0</v>
      </c>
      <c r="AB1148" s="81">
        <f t="shared" si="94"/>
        <v>0</v>
      </c>
      <c r="AC1148" s="308"/>
      <c r="AD1148" s="238"/>
      <c r="AE1148" s="238"/>
      <c r="AF1148" s="190"/>
      <c r="AG1148" s="190"/>
      <c r="AH1148" s="200"/>
      <c r="AI1148" s="200"/>
      <c r="AJ1148" s="187"/>
      <c r="AK1148" s="187"/>
      <c r="AL1148" s="187"/>
      <c r="AM1148" s="252"/>
      <c r="AN1148" s="252"/>
      <c r="AO1148" s="252"/>
      <c r="AP1148" s="252"/>
      <c r="AQ1148" s="262"/>
      <c r="AR1148" s="255"/>
    </row>
    <row r="1149" spans="1:44" ht="13.5" customHeight="1" x14ac:dyDescent="0.2">
      <c r="A1149" s="278"/>
      <c r="B1149" s="287"/>
      <c r="C1149" s="305"/>
      <c r="D1149" s="287"/>
      <c r="E1149" s="302"/>
      <c r="F1149" s="287"/>
      <c r="G1149" s="225"/>
      <c r="H1149" s="197"/>
      <c r="I1149" s="243"/>
      <c r="J1149" s="182"/>
      <c r="K1149" s="180"/>
      <c r="L1149" s="180"/>
      <c r="M1149" s="182"/>
      <c r="N1149" s="190"/>
      <c r="O1149" s="190"/>
      <c r="P1149" s="193"/>
      <c r="Q1149" s="180"/>
      <c r="R1149" s="257"/>
      <c r="S1149" s="30" t="s">
        <v>1256</v>
      </c>
      <c r="T1149" s="76"/>
      <c r="U1149" s="77"/>
      <c r="V1149" s="77"/>
      <c r="W1149" s="77"/>
      <c r="X1149" s="77"/>
      <c r="Y1149" s="77"/>
      <c r="Z1149" s="31" t="str">
        <f t="shared" si="92"/>
        <v/>
      </c>
      <c r="AA1149" s="81">
        <f t="shared" si="93"/>
        <v>0</v>
      </c>
      <c r="AB1149" s="81">
        <f t="shared" si="94"/>
        <v>0</v>
      </c>
      <c r="AC1149" s="308"/>
      <c r="AD1149" s="238"/>
      <c r="AE1149" s="238"/>
      <c r="AF1149" s="190"/>
      <c r="AG1149" s="190"/>
      <c r="AH1149" s="200"/>
      <c r="AI1149" s="200"/>
      <c r="AJ1149" s="187"/>
      <c r="AK1149" s="187"/>
      <c r="AL1149" s="187"/>
      <c r="AM1149" s="252"/>
      <c r="AN1149" s="252"/>
      <c r="AO1149" s="252"/>
      <c r="AP1149" s="252"/>
      <c r="AQ1149" s="262"/>
      <c r="AR1149" s="209"/>
    </row>
    <row r="1150" spans="1:44" ht="13.5" customHeight="1" x14ac:dyDescent="0.2">
      <c r="A1150" s="278"/>
      <c r="B1150" s="287"/>
      <c r="C1150" s="305"/>
      <c r="D1150" s="287"/>
      <c r="E1150" s="302"/>
      <c r="F1150" s="287"/>
      <c r="G1150" s="225"/>
      <c r="H1150" s="197"/>
      <c r="I1150" s="243"/>
      <c r="J1150" s="182"/>
      <c r="K1150" s="180"/>
      <c r="L1150" s="180"/>
      <c r="M1150" s="182"/>
      <c r="N1150" s="190"/>
      <c r="O1150" s="190"/>
      <c r="P1150" s="193"/>
      <c r="Q1150" s="180"/>
      <c r="R1150" s="257"/>
      <c r="S1150" s="30" t="s">
        <v>1257</v>
      </c>
      <c r="T1150" s="76"/>
      <c r="U1150" s="77"/>
      <c r="V1150" s="77"/>
      <c r="W1150" s="77"/>
      <c r="X1150" s="77"/>
      <c r="Y1150" s="77"/>
      <c r="Z1150" s="31" t="str">
        <f t="shared" si="92"/>
        <v/>
      </c>
      <c r="AA1150" s="81">
        <f t="shared" si="93"/>
        <v>0</v>
      </c>
      <c r="AB1150" s="81">
        <f t="shared" si="94"/>
        <v>0</v>
      </c>
      <c r="AC1150" s="308"/>
      <c r="AD1150" s="238"/>
      <c r="AE1150" s="238"/>
      <c r="AF1150" s="190"/>
      <c r="AG1150" s="190"/>
      <c r="AH1150" s="200"/>
      <c r="AI1150" s="200"/>
      <c r="AJ1150" s="187"/>
      <c r="AK1150" s="187"/>
      <c r="AL1150" s="187"/>
      <c r="AM1150" s="252"/>
      <c r="AN1150" s="252"/>
      <c r="AO1150" s="252"/>
      <c r="AP1150" s="252"/>
      <c r="AQ1150" s="262"/>
      <c r="AR1150" s="209"/>
    </row>
    <row r="1151" spans="1:44" ht="13.5" customHeight="1" x14ac:dyDescent="0.2">
      <c r="A1151" s="278"/>
      <c r="B1151" s="287"/>
      <c r="C1151" s="305"/>
      <c r="D1151" s="287"/>
      <c r="E1151" s="302"/>
      <c r="F1151" s="287"/>
      <c r="G1151" s="225"/>
      <c r="H1151" s="197"/>
      <c r="I1151" s="243"/>
      <c r="J1151" s="182"/>
      <c r="K1151" s="180"/>
      <c r="L1151" s="180"/>
      <c r="M1151" s="182"/>
      <c r="N1151" s="190"/>
      <c r="O1151" s="190"/>
      <c r="P1151" s="193"/>
      <c r="Q1151" s="180"/>
      <c r="R1151" s="257"/>
      <c r="S1151" s="30" t="s">
        <v>1258</v>
      </c>
      <c r="T1151" s="76"/>
      <c r="U1151" s="77"/>
      <c r="V1151" s="77"/>
      <c r="W1151" s="77"/>
      <c r="X1151" s="77"/>
      <c r="Y1151" s="77"/>
      <c r="Z1151" s="31" t="str">
        <f t="shared" si="92"/>
        <v/>
      </c>
      <c r="AA1151" s="81">
        <f t="shared" si="93"/>
        <v>0</v>
      </c>
      <c r="AB1151" s="81">
        <f t="shared" si="94"/>
        <v>0</v>
      </c>
      <c r="AC1151" s="308"/>
      <c r="AD1151" s="238"/>
      <c r="AE1151" s="238"/>
      <c r="AF1151" s="190"/>
      <c r="AG1151" s="190"/>
      <c r="AH1151" s="200"/>
      <c r="AI1151" s="200"/>
      <c r="AJ1151" s="187"/>
      <c r="AK1151" s="187"/>
      <c r="AL1151" s="187"/>
      <c r="AM1151" s="252"/>
      <c r="AN1151" s="252"/>
      <c r="AO1151" s="252"/>
      <c r="AP1151" s="252"/>
      <c r="AQ1151" s="262"/>
      <c r="AR1151" s="209"/>
    </row>
    <row r="1152" spans="1:44" ht="13.5" customHeight="1" x14ac:dyDescent="0.2">
      <c r="A1152" s="279"/>
      <c r="B1152" s="288"/>
      <c r="C1152" s="306"/>
      <c r="D1152" s="288"/>
      <c r="E1152" s="303"/>
      <c r="F1152" s="288"/>
      <c r="G1152" s="226"/>
      <c r="H1152" s="198"/>
      <c r="I1152" s="244"/>
      <c r="J1152" s="228"/>
      <c r="K1152" s="181"/>
      <c r="L1152" s="181"/>
      <c r="M1152" s="228"/>
      <c r="N1152" s="191"/>
      <c r="O1152" s="191"/>
      <c r="P1152" s="194"/>
      <c r="Q1152" s="181"/>
      <c r="R1152" s="299"/>
      <c r="S1152" s="32" t="s">
        <v>1259</v>
      </c>
      <c r="T1152" s="78"/>
      <c r="U1152" s="79"/>
      <c r="V1152" s="79"/>
      <c r="W1152" s="79"/>
      <c r="X1152" s="79"/>
      <c r="Y1152" s="79"/>
      <c r="Z1152" s="33" t="str">
        <f t="shared" si="92"/>
        <v/>
      </c>
      <c r="AA1152" s="82">
        <f t="shared" si="93"/>
        <v>0</v>
      </c>
      <c r="AB1152" s="82">
        <f t="shared" si="94"/>
        <v>0</v>
      </c>
      <c r="AC1152" s="309"/>
      <c r="AD1152" s="239"/>
      <c r="AE1152" s="239"/>
      <c r="AF1152" s="191"/>
      <c r="AG1152" s="191"/>
      <c r="AH1152" s="201"/>
      <c r="AI1152" s="201"/>
      <c r="AJ1152" s="188"/>
      <c r="AK1152" s="188"/>
      <c r="AL1152" s="188"/>
      <c r="AM1152" s="253"/>
      <c r="AN1152" s="253"/>
      <c r="AO1152" s="253"/>
      <c r="AP1152" s="253"/>
      <c r="AQ1152" s="263"/>
      <c r="AR1152" s="210"/>
    </row>
    <row r="1153" spans="1:44" ht="13.5" customHeight="1" x14ac:dyDescent="0.2">
      <c r="A1153" s="289" t="str">
        <f>IF(E1153&lt;&gt;"",'Información General'!$D$15&amp;"_"&amp;+$A$1+46,"")</f>
        <v/>
      </c>
      <c r="B1153" s="274"/>
      <c r="C1153" s="271"/>
      <c r="D1153" s="274"/>
      <c r="E1153" s="280"/>
      <c r="F1153" s="274"/>
      <c r="G1153" s="283"/>
      <c r="H1153" s="242"/>
      <c r="I1153" s="300">
        <v>46.1</v>
      </c>
      <c r="J1153" s="242"/>
      <c r="K1153" s="196"/>
      <c r="L1153" s="196"/>
      <c r="M1153" s="242"/>
      <c r="N1153" s="183"/>
      <c r="O1153" s="183"/>
      <c r="P1153" s="234" t="str">
        <f>IF(AND(N1153&lt;&gt;"",O1153&lt;&gt;""),IF(AND(N1153&gt;5,O1153&gt;5),"I",IF(AND(N1153&lt;=5,O1153&gt;5),"II",IF(AND(N1153&gt;5,O1153&lt;=5),"IV",IF(AND(N1153&lt;=5,O1153&lt;=5),"III")))),"")</f>
        <v/>
      </c>
      <c r="Q1153" s="196"/>
      <c r="R1153" s="297">
        <f>IF(Q1153="SI",1,IF(Q1153="NO",3,0))</f>
        <v>0</v>
      </c>
      <c r="S1153" s="28" t="s">
        <v>1260</v>
      </c>
      <c r="T1153" s="73"/>
      <c r="U1153" s="74"/>
      <c r="V1153" s="74"/>
      <c r="W1153" s="74"/>
      <c r="X1153" s="74"/>
      <c r="Y1153" s="74"/>
      <c r="Z1153" s="29" t="str">
        <f t="shared" si="92"/>
        <v/>
      </c>
      <c r="AA1153" s="80">
        <f t="shared" si="93"/>
        <v>0</v>
      </c>
      <c r="AB1153" s="80">
        <f>IF(Z1153="Deficiente",1,0)</f>
        <v>0</v>
      </c>
      <c r="AC1153" s="337" t="str">
        <f>IF(SUM(R1153:R1177)&gt;=1,IF((SUM(R1153:R1177)/COUNTA(Q1153:Q1177))=1,IF(SUM(AA1153:AA1177)&gt;=1,IF(SUM(AA1153:AA1177)/(SUM(AA1153:AA1177)+SUM(AB1153:AB1177))=100%,"SI","NO"),"NO"),"NO"),"")</f>
        <v/>
      </c>
      <c r="AD1153" s="237" t="str">
        <f>IF($N1153=1,"b","")</f>
        <v/>
      </c>
      <c r="AE1153" s="237" t="str">
        <f>IF($O1153=1,"b","")</f>
        <v/>
      </c>
      <c r="AF1153" s="183"/>
      <c r="AG1153" s="183"/>
      <c r="AH1153" s="199">
        <f>IF(OR($AD1153="b",$AE1153="b"),2,0)</f>
        <v>0</v>
      </c>
      <c r="AI1153" s="199">
        <f>IF(AND($N1153=1,$AF1153=1,$O1153=1,$AG1153=1),1,0)</f>
        <v>0</v>
      </c>
      <c r="AJ1153" s="215">
        <f>IF(AF1153&lt;&gt;"",IF(AI1153=1,1,IF(OR($AF1153&gt;$N1153,AND($AC1153="SI",$AF1153=$N1153),AND($AC1153="NO",$AF1153&lt;&gt;$N1153)),0,1)),0)</f>
        <v>0</v>
      </c>
      <c r="AK1153" s="215">
        <f>IF(AG1153&lt;&gt;"",IF(AI1153=1,1,IF(OR(AG1153&gt;O1153,AND(AC1153="SI",AG1153=O1153),AND(AC1153="NO",AG1153&lt;&gt;O1153)),0,1)),0)</f>
        <v>0</v>
      </c>
      <c r="AL1153" s="215">
        <f>IF(AC1153&lt;&gt;"",(+AI1153+AJ1153+AK1153),0)</f>
        <v>0</v>
      </c>
      <c r="AM1153" s="333" t="str">
        <f>IF($AL1153&gt;=2,IF(AND($AF1153="",$AG1153=""),"",IF(AND($AF1153&gt;5,$AG1153&gt;5),"I","")),"")</f>
        <v/>
      </c>
      <c r="AN1153" s="333" t="str">
        <f>IF($AL1153&gt;=2,IF(AND($AF1153="",$AG1153=""),"",IF(AND($AF1153&lt;6,$AG1153&gt;5),"II","")),"")</f>
        <v/>
      </c>
      <c r="AO1153" s="333" t="str">
        <f>IF($AL1153&gt;=2,IF(AND($AF1153="",$AG1153=""),"",IF(AND($AF1153&lt;6,$AG1153&lt;6),"III","")),"")</f>
        <v/>
      </c>
      <c r="AP1153" s="333" t="str">
        <f>IF($AL1153&gt;=2,IF(AND($AF1153="",$AG1153=""),"",IF(AND($AF1153&gt;5,$AG1153&lt;6),"IV","")),"")</f>
        <v/>
      </c>
      <c r="AQ1153" s="264"/>
      <c r="AR1153" s="267"/>
    </row>
    <row r="1154" spans="1:44" ht="13.5" customHeight="1" x14ac:dyDescent="0.2">
      <c r="A1154" s="290"/>
      <c r="B1154" s="275"/>
      <c r="C1154" s="272"/>
      <c r="D1154" s="275"/>
      <c r="E1154" s="281"/>
      <c r="F1154" s="275"/>
      <c r="G1154" s="284"/>
      <c r="H1154" s="197"/>
      <c r="I1154" s="295"/>
      <c r="J1154" s="197"/>
      <c r="K1154" s="195"/>
      <c r="L1154" s="195"/>
      <c r="M1154" s="197"/>
      <c r="N1154" s="184"/>
      <c r="O1154" s="184"/>
      <c r="P1154" s="235"/>
      <c r="Q1154" s="195"/>
      <c r="R1154" s="257"/>
      <c r="S1154" s="30" t="s">
        <v>1261</v>
      </c>
      <c r="T1154" s="76"/>
      <c r="U1154" s="77"/>
      <c r="V1154" s="77"/>
      <c r="W1154" s="77"/>
      <c r="X1154" s="77"/>
      <c r="Y1154" s="77"/>
      <c r="Z1154" s="31" t="str">
        <f t="shared" si="92"/>
        <v/>
      </c>
      <c r="AA1154" s="81">
        <f t="shared" si="93"/>
        <v>0</v>
      </c>
      <c r="AB1154" s="81">
        <f t="shared" ref="AB1154:AB1177" si="95">IF(Z1154="Deficiente",1,0)</f>
        <v>0</v>
      </c>
      <c r="AC1154" s="338"/>
      <c r="AD1154" s="238"/>
      <c r="AE1154" s="238"/>
      <c r="AF1154" s="184"/>
      <c r="AG1154" s="184"/>
      <c r="AH1154" s="200"/>
      <c r="AI1154" s="200"/>
      <c r="AJ1154" s="216"/>
      <c r="AK1154" s="216"/>
      <c r="AL1154" s="216"/>
      <c r="AM1154" s="252"/>
      <c r="AN1154" s="252"/>
      <c r="AO1154" s="252"/>
      <c r="AP1154" s="252"/>
      <c r="AQ1154" s="265"/>
      <c r="AR1154" s="209"/>
    </row>
    <row r="1155" spans="1:44" ht="13.5" customHeight="1" x14ac:dyDescent="0.2">
      <c r="A1155" s="290"/>
      <c r="B1155" s="275"/>
      <c r="C1155" s="272"/>
      <c r="D1155" s="275"/>
      <c r="E1155" s="281"/>
      <c r="F1155" s="275"/>
      <c r="G1155" s="284"/>
      <c r="H1155" s="197"/>
      <c r="I1155" s="295"/>
      <c r="J1155" s="197"/>
      <c r="K1155" s="195"/>
      <c r="L1155" s="195"/>
      <c r="M1155" s="197"/>
      <c r="N1155" s="184"/>
      <c r="O1155" s="184"/>
      <c r="P1155" s="235"/>
      <c r="Q1155" s="195"/>
      <c r="R1155" s="257"/>
      <c r="S1155" s="30" t="s">
        <v>1262</v>
      </c>
      <c r="T1155" s="76"/>
      <c r="U1155" s="77"/>
      <c r="V1155" s="77"/>
      <c r="W1155" s="77"/>
      <c r="X1155" s="77"/>
      <c r="Y1155" s="77"/>
      <c r="Z1155" s="31" t="str">
        <f t="shared" si="92"/>
        <v/>
      </c>
      <c r="AA1155" s="81">
        <f t="shared" si="93"/>
        <v>0</v>
      </c>
      <c r="AB1155" s="81">
        <f t="shared" si="95"/>
        <v>0</v>
      </c>
      <c r="AC1155" s="338"/>
      <c r="AD1155" s="238"/>
      <c r="AE1155" s="238"/>
      <c r="AF1155" s="184"/>
      <c r="AG1155" s="184"/>
      <c r="AH1155" s="200"/>
      <c r="AI1155" s="200"/>
      <c r="AJ1155" s="216"/>
      <c r="AK1155" s="216"/>
      <c r="AL1155" s="216"/>
      <c r="AM1155" s="252"/>
      <c r="AN1155" s="252"/>
      <c r="AO1155" s="252"/>
      <c r="AP1155" s="252"/>
      <c r="AQ1155" s="265"/>
      <c r="AR1155" s="209"/>
    </row>
    <row r="1156" spans="1:44" ht="13.5" customHeight="1" x14ac:dyDescent="0.2">
      <c r="A1156" s="290"/>
      <c r="B1156" s="275"/>
      <c r="C1156" s="272"/>
      <c r="D1156" s="275"/>
      <c r="E1156" s="281"/>
      <c r="F1156" s="275"/>
      <c r="G1156" s="284"/>
      <c r="H1156" s="197"/>
      <c r="I1156" s="295"/>
      <c r="J1156" s="197"/>
      <c r="K1156" s="195"/>
      <c r="L1156" s="195"/>
      <c r="M1156" s="197"/>
      <c r="N1156" s="184"/>
      <c r="O1156" s="184"/>
      <c r="P1156" s="235"/>
      <c r="Q1156" s="195"/>
      <c r="R1156" s="257"/>
      <c r="S1156" s="30" t="s">
        <v>1263</v>
      </c>
      <c r="T1156" s="76"/>
      <c r="U1156" s="77"/>
      <c r="V1156" s="77"/>
      <c r="W1156" s="77"/>
      <c r="X1156" s="77"/>
      <c r="Y1156" s="77"/>
      <c r="Z1156" s="31" t="str">
        <f t="shared" si="92"/>
        <v/>
      </c>
      <c r="AA1156" s="81">
        <f t="shared" si="93"/>
        <v>0</v>
      </c>
      <c r="AB1156" s="81">
        <f t="shared" si="95"/>
        <v>0</v>
      </c>
      <c r="AC1156" s="338"/>
      <c r="AD1156" s="238"/>
      <c r="AE1156" s="238"/>
      <c r="AF1156" s="184"/>
      <c r="AG1156" s="184"/>
      <c r="AH1156" s="200"/>
      <c r="AI1156" s="200"/>
      <c r="AJ1156" s="216"/>
      <c r="AK1156" s="216"/>
      <c r="AL1156" s="216"/>
      <c r="AM1156" s="252"/>
      <c r="AN1156" s="252"/>
      <c r="AO1156" s="252"/>
      <c r="AP1156" s="252"/>
      <c r="AQ1156" s="265"/>
      <c r="AR1156" s="209"/>
    </row>
    <row r="1157" spans="1:44" ht="13.5" customHeight="1" x14ac:dyDescent="0.2">
      <c r="A1157" s="290"/>
      <c r="B1157" s="275"/>
      <c r="C1157" s="272"/>
      <c r="D1157" s="275"/>
      <c r="E1157" s="281"/>
      <c r="F1157" s="275"/>
      <c r="G1157" s="284"/>
      <c r="H1157" s="197"/>
      <c r="I1157" s="295"/>
      <c r="J1157" s="197"/>
      <c r="K1157" s="195"/>
      <c r="L1157" s="195"/>
      <c r="M1157" s="197"/>
      <c r="N1157" s="184"/>
      <c r="O1157" s="184"/>
      <c r="P1157" s="235"/>
      <c r="Q1157" s="195"/>
      <c r="R1157" s="257"/>
      <c r="S1157" s="30" t="s">
        <v>1264</v>
      </c>
      <c r="T1157" s="76"/>
      <c r="U1157" s="77"/>
      <c r="V1157" s="77"/>
      <c r="W1157" s="77"/>
      <c r="X1157" s="77"/>
      <c r="Y1157" s="77"/>
      <c r="Z1157" s="31" t="str">
        <f t="shared" si="92"/>
        <v/>
      </c>
      <c r="AA1157" s="81">
        <f t="shared" si="93"/>
        <v>0</v>
      </c>
      <c r="AB1157" s="81">
        <f t="shared" si="95"/>
        <v>0</v>
      </c>
      <c r="AC1157" s="338"/>
      <c r="AD1157" s="238"/>
      <c r="AE1157" s="238"/>
      <c r="AF1157" s="184"/>
      <c r="AG1157" s="184"/>
      <c r="AH1157" s="200"/>
      <c r="AI1157" s="200"/>
      <c r="AJ1157" s="216"/>
      <c r="AK1157" s="216"/>
      <c r="AL1157" s="216"/>
      <c r="AM1157" s="252"/>
      <c r="AN1157" s="252"/>
      <c r="AO1157" s="252"/>
      <c r="AP1157" s="252"/>
      <c r="AQ1157" s="265"/>
      <c r="AR1157" s="209"/>
    </row>
    <row r="1158" spans="1:44" ht="13.5" customHeight="1" x14ac:dyDescent="0.2">
      <c r="A1158" s="290"/>
      <c r="B1158" s="275"/>
      <c r="C1158" s="272"/>
      <c r="D1158" s="275"/>
      <c r="E1158" s="281"/>
      <c r="F1158" s="275"/>
      <c r="G1158" s="284"/>
      <c r="H1158" s="197"/>
      <c r="I1158" s="295">
        <v>46.2</v>
      </c>
      <c r="J1158" s="197"/>
      <c r="K1158" s="195"/>
      <c r="L1158" s="195"/>
      <c r="M1158" s="197"/>
      <c r="N1158" s="184"/>
      <c r="O1158" s="184"/>
      <c r="P1158" s="235"/>
      <c r="Q1158" s="195"/>
      <c r="R1158" s="298">
        <f>IF(Q1158="SI",1,IF(Q1158="NO",3,0))</f>
        <v>0</v>
      </c>
      <c r="S1158" s="30" t="s">
        <v>1265</v>
      </c>
      <c r="T1158" s="76"/>
      <c r="U1158" s="77"/>
      <c r="V1158" s="77"/>
      <c r="W1158" s="77"/>
      <c r="X1158" s="77"/>
      <c r="Y1158" s="77"/>
      <c r="Z1158" s="31" t="str">
        <f t="shared" si="92"/>
        <v/>
      </c>
      <c r="AA1158" s="81">
        <f t="shared" si="93"/>
        <v>0</v>
      </c>
      <c r="AB1158" s="81">
        <f t="shared" si="95"/>
        <v>0</v>
      </c>
      <c r="AC1158" s="338"/>
      <c r="AD1158" s="238"/>
      <c r="AE1158" s="238"/>
      <c r="AF1158" s="184"/>
      <c r="AG1158" s="184"/>
      <c r="AH1158" s="200"/>
      <c r="AI1158" s="200"/>
      <c r="AJ1158" s="216"/>
      <c r="AK1158" s="216"/>
      <c r="AL1158" s="216"/>
      <c r="AM1158" s="252"/>
      <c r="AN1158" s="252"/>
      <c r="AO1158" s="252"/>
      <c r="AP1158" s="252"/>
      <c r="AQ1158" s="265"/>
      <c r="AR1158" s="208"/>
    </row>
    <row r="1159" spans="1:44" ht="13.5" customHeight="1" x14ac:dyDescent="0.2">
      <c r="A1159" s="290"/>
      <c r="B1159" s="275"/>
      <c r="C1159" s="272"/>
      <c r="D1159" s="275"/>
      <c r="E1159" s="281"/>
      <c r="F1159" s="275"/>
      <c r="G1159" s="284"/>
      <c r="H1159" s="197"/>
      <c r="I1159" s="295"/>
      <c r="J1159" s="197"/>
      <c r="K1159" s="195"/>
      <c r="L1159" s="195"/>
      <c r="M1159" s="197"/>
      <c r="N1159" s="184"/>
      <c r="O1159" s="184"/>
      <c r="P1159" s="235"/>
      <c r="Q1159" s="195"/>
      <c r="R1159" s="257"/>
      <c r="S1159" s="30" t="s">
        <v>1266</v>
      </c>
      <c r="T1159" s="76"/>
      <c r="U1159" s="77"/>
      <c r="V1159" s="77"/>
      <c r="W1159" s="77"/>
      <c r="X1159" s="77"/>
      <c r="Y1159" s="77"/>
      <c r="Z1159" s="31" t="str">
        <f t="shared" si="92"/>
        <v/>
      </c>
      <c r="AA1159" s="81">
        <f t="shared" si="93"/>
        <v>0</v>
      </c>
      <c r="AB1159" s="81">
        <f t="shared" si="95"/>
        <v>0</v>
      </c>
      <c r="AC1159" s="338"/>
      <c r="AD1159" s="238"/>
      <c r="AE1159" s="238"/>
      <c r="AF1159" s="184"/>
      <c r="AG1159" s="184"/>
      <c r="AH1159" s="200"/>
      <c r="AI1159" s="200"/>
      <c r="AJ1159" s="216"/>
      <c r="AK1159" s="216"/>
      <c r="AL1159" s="216"/>
      <c r="AM1159" s="252"/>
      <c r="AN1159" s="252"/>
      <c r="AO1159" s="252"/>
      <c r="AP1159" s="252"/>
      <c r="AQ1159" s="265"/>
      <c r="AR1159" s="209"/>
    </row>
    <row r="1160" spans="1:44" ht="13.5" customHeight="1" x14ac:dyDescent="0.2">
      <c r="A1160" s="290"/>
      <c r="B1160" s="275"/>
      <c r="C1160" s="272"/>
      <c r="D1160" s="275"/>
      <c r="E1160" s="281"/>
      <c r="F1160" s="275"/>
      <c r="G1160" s="284"/>
      <c r="H1160" s="197"/>
      <c r="I1160" s="295"/>
      <c r="J1160" s="197"/>
      <c r="K1160" s="195"/>
      <c r="L1160" s="195"/>
      <c r="M1160" s="197"/>
      <c r="N1160" s="184"/>
      <c r="O1160" s="184"/>
      <c r="P1160" s="235"/>
      <c r="Q1160" s="195"/>
      <c r="R1160" s="257"/>
      <c r="S1160" s="30" t="s">
        <v>1267</v>
      </c>
      <c r="T1160" s="76"/>
      <c r="U1160" s="77"/>
      <c r="V1160" s="77"/>
      <c r="W1160" s="77"/>
      <c r="X1160" s="77"/>
      <c r="Y1160" s="77"/>
      <c r="Z1160" s="31" t="str">
        <f t="shared" si="92"/>
        <v/>
      </c>
      <c r="AA1160" s="81">
        <f t="shared" ref="AA1160:AA1191" si="96">IF(Z1160="Suficiente",1,0)</f>
        <v>0</v>
      </c>
      <c r="AB1160" s="81">
        <f t="shared" si="95"/>
        <v>0</v>
      </c>
      <c r="AC1160" s="338"/>
      <c r="AD1160" s="238"/>
      <c r="AE1160" s="238"/>
      <c r="AF1160" s="184"/>
      <c r="AG1160" s="184"/>
      <c r="AH1160" s="200"/>
      <c r="AI1160" s="200"/>
      <c r="AJ1160" s="216"/>
      <c r="AK1160" s="216"/>
      <c r="AL1160" s="216"/>
      <c r="AM1160" s="252"/>
      <c r="AN1160" s="252"/>
      <c r="AO1160" s="252"/>
      <c r="AP1160" s="252"/>
      <c r="AQ1160" s="265"/>
      <c r="AR1160" s="209"/>
    </row>
    <row r="1161" spans="1:44" ht="13.5" customHeight="1" x14ac:dyDescent="0.2">
      <c r="A1161" s="290"/>
      <c r="B1161" s="275"/>
      <c r="C1161" s="272"/>
      <c r="D1161" s="275"/>
      <c r="E1161" s="281"/>
      <c r="F1161" s="275"/>
      <c r="G1161" s="284"/>
      <c r="H1161" s="197"/>
      <c r="I1161" s="295"/>
      <c r="J1161" s="197"/>
      <c r="K1161" s="195"/>
      <c r="L1161" s="195"/>
      <c r="M1161" s="197"/>
      <c r="N1161" s="184"/>
      <c r="O1161" s="184"/>
      <c r="P1161" s="235"/>
      <c r="Q1161" s="195"/>
      <c r="R1161" s="257"/>
      <c r="S1161" s="30" t="s">
        <v>1268</v>
      </c>
      <c r="T1161" s="76"/>
      <c r="U1161" s="77"/>
      <c r="V1161" s="77"/>
      <c r="W1161" s="77"/>
      <c r="X1161" s="77"/>
      <c r="Y1161" s="77"/>
      <c r="Z1161" s="31" t="str">
        <f t="shared" si="92"/>
        <v/>
      </c>
      <c r="AA1161" s="81">
        <f t="shared" si="96"/>
        <v>0</v>
      </c>
      <c r="AB1161" s="81">
        <f t="shared" si="95"/>
        <v>0</v>
      </c>
      <c r="AC1161" s="338"/>
      <c r="AD1161" s="238"/>
      <c r="AE1161" s="238"/>
      <c r="AF1161" s="184"/>
      <c r="AG1161" s="184"/>
      <c r="AH1161" s="200"/>
      <c r="AI1161" s="200"/>
      <c r="AJ1161" s="216"/>
      <c r="AK1161" s="216"/>
      <c r="AL1161" s="216"/>
      <c r="AM1161" s="252"/>
      <c r="AN1161" s="252"/>
      <c r="AO1161" s="252"/>
      <c r="AP1161" s="252"/>
      <c r="AQ1161" s="265"/>
      <c r="AR1161" s="209"/>
    </row>
    <row r="1162" spans="1:44" ht="13.5" customHeight="1" x14ac:dyDescent="0.2">
      <c r="A1162" s="290"/>
      <c r="B1162" s="275"/>
      <c r="C1162" s="272"/>
      <c r="D1162" s="275"/>
      <c r="E1162" s="281"/>
      <c r="F1162" s="275"/>
      <c r="G1162" s="284"/>
      <c r="H1162" s="197"/>
      <c r="I1162" s="295"/>
      <c r="J1162" s="197"/>
      <c r="K1162" s="195"/>
      <c r="L1162" s="195"/>
      <c r="M1162" s="197"/>
      <c r="N1162" s="184"/>
      <c r="O1162" s="184"/>
      <c r="P1162" s="235"/>
      <c r="Q1162" s="195"/>
      <c r="R1162" s="257"/>
      <c r="S1162" s="30" t="s">
        <v>1269</v>
      </c>
      <c r="T1162" s="76"/>
      <c r="U1162" s="77"/>
      <c r="V1162" s="77"/>
      <c r="W1162" s="77"/>
      <c r="X1162" s="77"/>
      <c r="Y1162" s="77"/>
      <c r="Z1162" s="31" t="str">
        <f t="shared" si="92"/>
        <v/>
      </c>
      <c r="AA1162" s="81">
        <f t="shared" si="96"/>
        <v>0</v>
      </c>
      <c r="AB1162" s="81">
        <f t="shared" si="95"/>
        <v>0</v>
      </c>
      <c r="AC1162" s="338"/>
      <c r="AD1162" s="238"/>
      <c r="AE1162" s="238"/>
      <c r="AF1162" s="184"/>
      <c r="AG1162" s="184"/>
      <c r="AH1162" s="200"/>
      <c r="AI1162" s="200"/>
      <c r="AJ1162" s="216"/>
      <c r="AK1162" s="216"/>
      <c r="AL1162" s="216"/>
      <c r="AM1162" s="252"/>
      <c r="AN1162" s="252"/>
      <c r="AO1162" s="252"/>
      <c r="AP1162" s="252"/>
      <c r="AQ1162" s="265"/>
      <c r="AR1162" s="209"/>
    </row>
    <row r="1163" spans="1:44" ht="13.5" customHeight="1" x14ac:dyDescent="0.2">
      <c r="A1163" s="290"/>
      <c r="B1163" s="275"/>
      <c r="C1163" s="272"/>
      <c r="D1163" s="275"/>
      <c r="E1163" s="281"/>
      <c r="F1163" s="275"/>
      <c r="G1163" s="284"/>
      <c r="H1163" s="197"/>
      <c r="I1163" s="295">
        <v>46.3</v>
      </c>
      <c r="J1163" s="197"/>
      <c r="K1163" s="195"/>
      <c r="L1163" s="195"/>
      <c r="M1163" s="197"/>
      <c r="N1163" s="184"/>
      <c r="O1163" s="184"/>
      <c r="P1163" s="235"/>
      <c r="Q1163" s="195"/>
      <c r="R1163" s="298">
        <f>IF(Q1163="SI",1,IF(Q1163="NO",3,0))</f>
        <v>0</v>
      </c>
      <c r="S1163" s="30" t="s">
        <v>1270</v>
      </c>
      <c r="T1163" s="76"/>
      <c r="U1163" s="77"/>
      <c r="V1163" s="77"/>
      <c r="W1163" s="77"/>
      <c r="X1163" s="77"/>
      <c r="Y1163" s="77"/>
      <c r="Z1163" s="31" t="str">
        <f t="shared" si="92"/>
        <v/>
      </c>
      <c r="AA1163" s="81">
        <f t="shared" si="96"/>
        <v>0</v>
      </c>
      <c r="AB1163" s="81">
        <f t="shared" si="95"/>
        <v>0</v>
      </c>
      <c r="AC1163" s="338"/>
      <c r="AD1163" s="238"/>
      <c r="AE1163" s="238"/>
      <c r="AF1163" s="184"/>
      <c r="AG1163" s="184"/>
      <c r="AH1163" s="200"/>
      <c r="AI1163" s="200"/>
      <c r="AJ1163" s="216"/>
      <c r="AK1163" s="216"/>
      <c r="AL1163" s="216"/>
      <c r="AM1163" s="252"/>
      <c r="AN1163" s="252"/>
      <c r="AO1163" s="252"/>
      <c r="AP1163" s="252"/>
      <c r="AQ1163" s="265"/>
      <c r="AR1163" s="208"/>
    </row>
    <row r="1164" spans="1:44" ht="13.5" customHeight="1" x14ac:dyDescent="0.2">
      <c r="A1164" s="290"/>
      <c r="B1164" s="275"/>
      <c r="C1164" s="272"/>
      <c r="D1164" s="275"/>
      <c r="E1164" s="281"/>
      <c r="F1164" s="275"/>
      <c r="G1164" s="284"/>
      <c r="H1164" s="197"/>
      <c r="I1164" s="295"/>
      <c r="J1164" s="197"/>
      <c r="K1164" s="195"/>
      <c r="L1164" s="195"/>
      <c r="M1164" s="197"/>
      <c r="N1164" s="184"/>
      <c r="O1164" s="184"/>
      <c r="P1164" s="235"/>
      <c r="Q1164" s="195"/>
      <c r="R1164" s="257"/>
      <c r="S1164" s="30" t="s">
        <v>1271</v>
      </c>
      <c r="T1164" s="76"/>
      <c r="U1164" s="77"/>
      <c r="V1164" s="77"/>
      <c r="W1164" s="77"/>
      <c r="X1164" s="77"/>
      <c r="Y1164" s="77"/>
      <c r="Z1164" s="31" t="str">
        <f t="shared" si="92"/>
        <v/>
      </c>
      <c r="AA1164" s="81">
        <f t="shared" si="96"/>
        <v>0</v>
      </c>
      <c r="AB1164" s="81">
        <f t="shared" si="95"/>
        <v>0</v>
      </c>
      <c r="AC1164" s="338"/>
      <c r="AD1164" s="238"/>
      <c r="AE1164" s="238"/>
      <c r="AF1164" s="184"/>
      <c r="AG1164" s="184"/>
      <c r="AH1164" s="200"/>
      <c r="AI1164" s="200"/>
      <c r="AJ1164" s="216"/>
      <c r="AK1164" s="216"/>
      <c r="AL1164" s="216"/>
      <c r="AM1164" s="252"/>
      <c r="AN1164" s="252"/>
      <c r="AO1164" s="252"/>
      <c r="AP1164" s="252"/>
      <c r="AQ1164" s="265"/>
      <c r="AR1164" s="209"/>
    </row>
    <row r="1165" spans="1:44" ht="13.5" customHeight="1" x14ac:dyDescent="0.2">
      <c r="A1165" s="290"/>
      <c r="B1165" s="275"/>
      <c r="C1165" s="272"/>
      <c r="D1165" s="275"/>
      <c r="E1165" s="281"/>
      <c r="F1165" s="275"/>
      <c r="G1165" s="284"/>
      <c r="H1165" s="197"/>
      <c r="I1165" s="295"/>
      <c r="J1165" s="197"/>
      <c r="K1165" s="195"/>
      <c r="L1165" s="195"/>
      <c r="M1165" s="197"/>
      <c r="N1165" s="184"/>
      <c r="O1165" s="184"/>
      <c r="P1165" s="235"/>
      <c r="Q1165" s="195"/>
      <c r="R1165" s="257"/>
      <c r="S1165" s="30" t="s">
        <v>1272</v>
      </c>
      <c r="T1165" s="76"/>
      <c r="U1165" s="77"/>
      <c r="V1165" s="77"/>
      <c r="W1165" s="77"/>
      <c r="X1165" s="77"/>
      <c r="Y1165" s="77"/>
      <c r="Z1165" s="31" t="str">
        <f t="shared" si="92"/>
        <v/>
      </c>
      <c r="AA1165" s="81">
        <f t="shared" si="96"/>
        <v>0</v>
      </c>
      <c r="AB1165" s="81">
        <f t="shared" si="95"/>
        <v>0</v>
      </c>
      <c r="AC1165" s="338"/>
      <c r="AD1165" s="238"/>
      <c r="AE1165" s="238"/>
      <c r="AF1165" s="184"/>
      <c r="AG1165" s="184"/>
      <c r="AH1165" s="200"/>
      <c r="AI1165" s="200"/>
      <c r="AJ1165" s="216"/>
      <c r="AK1165" s="216"/>
      <c r="AL1165" s="216"/>
      <c r="AM1165" s="252"/>
      <c r="AN1165" s="252"/>
      <c r="AO1165" s="252"/>
      <c r="AP1165" s="252"/>
      <c r="AQ1165" s="265"/>
      <c r="AR1165" s="209"/>
    </row>
    <row r="1166" spans="1:44" ht="13.5" customHeight="1" x14ac:dyDescent="0.2">
      <c r="A1166" s="290"/>
      <c r="B1166" s="275"/>
      <c r="C1166" s="272"/>
      <c r="D1166" s="275"/>
      <c r="E1166" s="281"/>
      <c r="F1166" s="275"/>
      <c r="G1166" s="284"/>
      <c r="H1166" s="197"/>
      <c r="I1166" s="295"/>
      <c r="J1166" s="197"/>
      <c r="K1166" s="195"/>
      <c r="L1166" s="195"/>
      <c r="M1166" s="197"/>
      <c r="N1166" s="184"/>
      <c r="O1166" s="184"/>
      <c r="P1166" s="235"/>
      <c r="Q1166" s="195"/>
      <c r="R1166" s="257"/>
      <c r="S1166" s="30" t="s">
        <v>1273</v>
      </c>
      <c r="T1166" s="76"/>
      <c r="U1166" s="77"/>
      <c r="V1166" s="77"/>
      <c r="W1166" s="77"/>
      <c r="X1166" s="77"/>
      <c r="Y1166" s="77"/>
      <c r="Z1166" s="31" t="str">
        <f t="shared" si="92"/>
        <v/>
      </c>
      <c r="AA1166" s="81">
        <f t="shared" si="96"/>
        <v>0</v>
      </c>
      <c r="AB1166" s="81">
        <f t="shared" si="95"/>
        <v>0</v>
      </c>
      <c r="AC1166" s="338"/>
      <c r="AD1166" s="238"/>
      <c r="AE1166" s="238"/>
      <c r="AF1166" s="184"/>
      <c r="AG1166" s="184"/>
      <c r="AH1166" s="200"/>
      <c r="AI1166" s="200"/>
      <c r="AJ1166" s="216"/>
      <c r="AK1166" s="216"/>
      <c r="AL1166" s="216"/>
      <c r="AM1166" s="252"/>
      <c r="AN1166" s="252"/>
      <c r="AO1166" s="252"/>
      <c r="AP1166" s="252"/>
      <c r="AQ1166" s="265"/>
      <c r="AR1166" s="209"/>
    </row>
    <row r="1167" spans="1:44" ht="13.5" customHeight="1" x14ac:dyDescent="0.2">
      <c r="A1167" s="290"/>
      <c r="B1167" s="275"/>
      <c r="C1167" s="272"/>
      <c r="D1167" s="275"/>
      <c r="E1167" s="281"/>
      <c r="F1167" s="275"/>
      <c r="G1167" s="284"/>
      <c r="H1167" s="197"/>
      <c r="I1167" s="295"/>
      <c r="J1167" s="197"/>
      <c r="K1167" s="195"/>
      <c r="L1167" s="195"/>
      <c r="M1167" s="197"/>
      <c r="N1167" s="184"/>
      <c r="O1167" s="184"/>
      <c r="P1167" s="235"/>
      <c r="Q1167" s="195"/>
      <c r="R1167" s="257"/>
      <c r="S1167" s="30" t="s">
        <v>1274</v>
      </c>
      <c r="T1167" s="76"/>
      <c r="U1167" s="77"/>
      <c r="V1167" s="77"/>
      <c r="W1167" s="77"/>
      <c r="X1167" s="77"/>
      <c r="Y1167" s="77"/>
      <c r="Z1167" s="31" t="str">
        <f t="shared" si="92"/>
        <v/>
      </c>
      <c r="AA1167" s="81">
        <f t="shared" si="96"/>
        <v>0</v>
      </c>
      <c r="AB1167" s="81">
        <f t="shared" si="95"/>
        <v>0</v>
      </c>
      <c r="AC1167" s="338"/>
      <c r="AD1167" s="238"/>
      <c r="AE1167" s="238"/>
      <c r="AF1167" s="184"/>
      <c r="AG1167" s="184"/>
      <c r="AH1167" s="200"/>
      <c r="AI1167" s="200"/>
      <c r="AJ1167" s="216"/>
      <c r="AK1167" s="216"/>
      <c r="AL1167" s="216"/>
      <c r="AM1167" s="252"/>
      <c r="AN1167" s="252"/>
      <c r="AO1167" s="252"/>
      <c r="AP1167" s="252"/>
      <c r="AQ1167" s="265"/>
      <c r="AR1167" s="209"/>
    </row>
    <row r="1168" spans="1:44" ht="13.5" customHeight="1" x14ac:dyDescent="0.2">
      <c r="A1168" s="290"/>
      <c r="B1168" s="275"/>
      <c r="C1168" s="272"/>
      <c r="D1168" s="275"/>
      <c r="E1168" s="281"/>
      <c r="F1168" s="275"/>
      <c r="G1168" s="284"/>
      <c r="H1168" s="197"/>
      <c r="I1168" s="295">
        <v>46.4</v>
      </c>
      <c r="J1168" s="197"/>
      <c r="K1168" s="195"/>
      <c r="L1168" s="195"/>
      <c r="M1168" s="197"/>
      <c r="N1168" s="184"/>
      <c r="O1168" s="184"/>
      <c r="P1168" s="235"/>
      <c r="Q1168" s="195"/>
      <c r="R1168" s="298">
        <f>IF(Q1168="SI",1,IF(Q1168="NO",3,0))</f>
        <v>0</v>
      </c>
      <c r="S1168" s="30" t="s">
        <v>1275</v>
      </c>
      <c r="T1168" s="76"/>
      <c r="U1168" s="77"/>
      <c r="V1168" s="77"/>
      <c r="W1168" s="77"/>
      <c r="X1168" s="77"/>
      <c r="Y1168" s="77"/>
      <c r="Z1168" s="31" t="str">
        <f t="shared" si="92"/>
        <v/>
      </c>
      <c r="AA1168" s="81">
        <f t="shared" si="96"/>
        <v>0</v>
      </c>
      <c r="AB1168" s="81">
        <f t="shared" si="95"/>
        <v>0</v>
      </c>
      <c r="AC1168" s="338"/>
      <c r="AD1168" s="238"/>
      <c r="AE1168" s="238"/>
      <c r="AF1168" s="184"/>
      <c r="AG1168" s="184"/>
      <c r="AH1168" s="200"/>
      <c r="AI1168" s="200"/>
      <c r="AJ1168" s="216"/>
      <c r="AK1168" s="216"/>
      <c r="AL1168" s="216"/>
      <c r="AM1168" s="252"/>
      <c r="AN1168" s="252"/>
      <c r="AO1168" s="252"/>
      <c r="AP1168" s="252"/>
      <c r="AQ1168" s="265"/>
      <c r="AR1168" s="208"/>
    </row>
    <row r="1169" spans="1:44" ht="13.5" customHeight="1" x14ac:dyDescent="0.2">
      <c r="A1169" s="290"/>
      <c r="B1169" s="275"/>
      <c r="C1169" s="272"/>
      <c r="D1169" s="275"/>
      <c r="E1169" s="281"/>
      <c r="F1169" s="275"/>
      <c r="G1169" s="284"/>
      <c r="H1169" s="197"/>
      <c r="I1169" s="295"/>
      <c r="J1169" s="197"/>
      <c r="K1169" s="195"/>
      <c r="L1169" s="195"/>
      <c r="M1169" s="197"/>
      <c r="N1169" s="184"/>
      <c r="O1169" s="184"/>
      <c r="P1169" s="235"/>
      <c r="Q1169" s="195"/>
      <c r="R1169" s="257"/>
      <c r="S1169" s="30" t="s">
        <v>1276</v>
      </c>
      <c r="T1169" s="76"/>
      <c r="U1169" s="77"/>
      <c r="V1169" s="77"/>
      <c r="W1169" s="77"/>
      <c r="X1169" s="77"/>
      <c r="Y1169" s="77"/>
      <c r="Z1169" s="31" t="str">
        <f t="shared" si="92"/>
        <v/>
      </c>
      <c r="AA1169" s="81">
        <f t="shared" si="96"/>
        <v>0</v>
      </c>
      <c r="AB1169" s="81">
        <f t="shared" si="95"/>
        <v>0</v>
      </c>
      <c r="AC1169" s="338"/>
      <c r="AD1169" s="238"/>
      <c r="AE1169" s="238"/>
      <c r="AF1169" s="184"/>
      <c r="AG1169" s="184"/>
      <c r="AH1169" s="200"/>
      <c r="AI1169" s="200"/>
      <c r="AJ1169" s="216"/>
      <c r="AK1169" s="216"/>
      <c r="AL1169" s="216"/>
      <c r="AM1169" s="252"/>
      <c r="AN1169" s="252"/>
      <c r="AO1169" s="252"/>
      <c r="AP1169" s="252"/>
      <c r="AQ1169" s="265"/>
      <c r="AR1169" s="209"/>
    </row>
    <row r="1170" spans="1:44" ht="13.5" customHeight="1" x14ac:dyDescent="0.2">
      <c r="A1170" s="290"/>
      <c r="B1170" s="275"/>
      <c r="C1170" s="272"/>
      <c r="D1170" s="275"/>
      <c r="E1170" s="281"/>
      <c r="F1170" s="275"/>
      <c r="G1170" s="284"/>
      <c r="H1170" s="197"/>
      <c r="I1170" s="295"/>
      <c r="J1170" s="197"/>
      <c r="K1170" s="195"/>
      <c r="L1170" s="195"/>
      <c r="M1170" s="197"/>
      <c r="N1170" s="184"/>
      <c r="O1170" s="184"/>
      <c r="P1170" s="235"/>
      <c r="Q1170" s="195"/>
      <c r="R1170" s="257"/>
      <c r="S1170" s="30" t="s">
        <v>1277</v>
      </c>
      <c r="T1170" s="76"/>
      <c r="U1170" s="77"/>
      <c r="V1170" s="77"/>
      <c r="W1170" s="77"/>
      <c r="X1170" s="77"/>
      <c r="Y1170" s="77"/>
      <c r="Z1170" s="31" t="str">
        <f t="shared" si="92"/>
        <v/>
      </c>
      <c r="AA1170" s="81">
        <f t="shared" si="96"/>
        <v>0</v>
      </c>
      <c r="AB1170" s="81">
        <f t="shared" si="95"/>
        <v>0</v>
      </c>
      <c r="AC1170" s="338"/>
      <c r="AD1170" s="238"/>
      <c r="AE1170" s="238"/>
      <c r="AF1170" s="184"/>
      <c r="AG1170" s="184"/>
      <c r="AH1170" s="200"/>
      <c r="AI1170" s="200"/>
      <c r="AJ1170" s="216"/>
      <c r="AK1170" s="216"/>
      <c r="AL1170" s="216"/>
      <c r="AM1170" s="252"/>
      <c r="AN1170" s="252"/>
      <c r="AO1170" s="252"/>
      <c r="AP1170" s="252"/>
      <c r="AQ1170" s="265"/>
      <c r="AR1170" s="209"/>
    </row>
    <row r="1171" spans="1:44" ht="13.5" customHeight="1" x14ac:dyDescent="0.2">
      <c r="A1171" s="290"/>
      <c r="B1171" s="275"/>
      <c r="C1171" s="272"/>
      <c r="D1171" s="275"/>
      <c r="E1171" s="281"/>
      <c r="F1171" s="275"/>
      <c r="G1171" s="284"/>
      <c r="H1171" s="197"/>
      <c r="I1171" s="295"/>
      <c r="J1171" s="197"/>
      <c r="K1171" s="195"/>
      <c r="L1171" s="195"/>
      <c r="M1171" s="197"/>
      <c r="N1171" s="184"/>
      <c r="O1171" s="184"/>
      <c r="P1171" s="235"/>
      <c r="Q1171" s="195"/>
      <c r="R1171" s="257"/>
      <c r="S1171" s="30" t="s">
        <v>1278</v>
      </c>
      <c r="T1171" s="76"/>
      <c r="U1171" s="77"/>
      <c r="V1171" s="77"/>
      <c r="W1171" s="77"/>
      <c r="X1171" s="77"/>
      <c r="Y1171" s="77"/>
      <c r="Z1171" s="31" t="str">
        <f t="shared" si="92"/>
        <v/>
      </c>
      <c r="AA1171" s="81">
        <f t="shared" si="96"/>
        <v>0</v>
      </c>
      <c r="AB1171" s="81">
        <f t="shared" si="95"/>
        <v>0</v>
      </c>
      <c r="AC1171" s="338"/>
      <c r="AD1171" s="238"/>
      <c r="AE1171" s="238"/>
      <c r="AF1171" s="184"/>
      <c r="AG1171" s="184"/>
      <c r="AH1171" s="200"/>
      <c r="AI1171" s="200"/>
      <c r="AJ1171" s="216"/>
      <c r="AK1171" s="216"/>
      <c r="AL1171" s="216"/>
      <c r="AM1171" s="252"/>
      <c r="AN1171" s="252"/>
      <c r="AO1171" s="252"/>
      <c r="AP1171" s="252"/>
      <c r="AQ1171" s="265"/>
      <c r="AR1171" s="209"/>
    </row>
    <row r="1172" spans="1:44" ht="13.5" customHeight="1" x14ac:dyDescent="0.2">
      <c r="A1172" s="290"/>
      <c r="B1172" s="275"/>
      <c r="C1172" s="272"/>
      <c r="D1172" s="275"/>
      <c r="E1172" s="281"/>
      <c r="F1172" s="275"/>
      <c r="G1172" s="284"/>
      <c r="H1172" s="197"/>
      <c r="I1172" s="295"/>
      <c r="J1172" s="197"/>
      <c r="K1172" s="195"/>
      <c r="L1172" s="195"/>
      <c r="M1172" s="197"/>
      <c r="N1172" s="184"/>
      <c r="O1172" s="184"/>
      <c r="P1172" s="235"/>
      <c r="Q1172" s="195"/>
      <c r="R1172" s="257"/>
      <c r="S1172" s="30" t="s">
        <v>1279</v>
      </c>
      <c r="T1172" s="76"/>
      <c r="U1172" s="77"/>
      <c r="V1172" s="77"/>
      <c r="W1172" s="77"/>
      <c r="X1172" s="77"/>
      <c r="Y1172" s="77"/>
      <c r="Z1172" s="31" t="str">
        <f t="shared" si="92"/>
        <v/>
      </c>
      <c r="AA1172" s="81">
        <f t="shared" si="96"/>
        <v>0</v>
      </c>
      <c r="AB1172" s="81">
        <f t="shared" si="95"/>
        <v>0</v>
      </c>
      <c r="AC1172" s="338"/>
      <c r="AD1172" s="238"/>
      <c r="AE1172" s="238"/>
      <c r="AF1172" s="184"/>
      <c r="AG1172" s="184"/>
      <c r="AH1172" s="200"/>
      <c r="AI1172" s="200"/>
      <c r="AJ1172" s="216"/>
      <c r="AK1172" s="216"/>
      <c r="AL1172" s="216"/>
      <c r="AM1172" s="252"/>
      <c r="AN1172" s="252"/>
      <c r="AO1172" s="252"/>
      <c r="AP1172" s="252"/>
      <c r="AQ1172" s="265"/>
      <c r="AR1172" s="209"/>
    </row>
    <row r="1173" spans="1:44" ht="13.5" customHeight="1" x14ac:dyDescent="0.2">
      <c r="A1173" s="290"/>
      <c r="B1173" s="275"/>
      <c r="C1173" s="272"/>
      <c r="D1173" s="275"/>
      <c r="E1173" s="281"/>
      <c r="F1173" s="275"/>
      <c r="G1173" s="284"/>
      <c r="H1173" s="197"/>
      <c r="I1173" s="295">
        <v>46.5</v>
      </c>
      <c r="J1173" s="197"/>
      <c r="K1173" s="195"/>
      <c r="L1173" s="195"/>
      <c r="M1173" s="197"/>
      <c r="N1173" s="184"/>
      <c r="O1173" s="184"/>
      <c r="P1173" s="235"/>
      <c r="Q1173" s="195"/>
      <c r="R1173" s="298">
        <f>IF(Q1173="SI",1,IF(Q1173="NO",3,0))</f>
        <v>0</v>
      </c>
      <c r="S1173" s="30" t="s">
        <v>1280</v>
      </c>
      <c r="T1173" s="76"/>
      <c r="U1173" s="77"/>
      <c r="V1173" s="77"/>
      <c r="W1173" s="77"/>
      <c r="X1173" s="77"/>
      <c r="Y1173" s="77"/>
      <c r="Z1173" s="31" t="str">
        <f t="shared" si="92"/>
        <v/>
      </c>
      <c r="AA1173" s="81">
        <f t="shared" si="96"/>
        <v>0</v>
      </c>
      <c r="AB1173" s="81">
        <f t="shared" si="95"/>
        <v>0</v>
      </c>
      <c r="AC1173" s="338"/>
      <c r="AD1173" s="238"/>
      <c r="AE1173" s="238"/>
      <c r="AF1173" s="184"/>
      <c r="AG1173" s="184"/>
      <c r="AH1173" s="200"/>
      <c r="AI1173" s="200"/>
      <c r="AJ1173" s="216"/>
      <c r="AK1173" s="216"/>
      <c r="AL1173" s="216"/>
      <c r="AM1173" s="252"/>
      <c r="AN1173" s="252"/>
      <c r="AO1173" s="252"/>
      <c r="AP1173" s="252"/>
      <c r="AQ1173" s="265"/>
      <c r="AR1173" s="208"/>
    </row>
    <row r="1174" spans="1:44" ht="13.5" customHeight="1" x14ac:dyDescent="0.2">
      <c r="A1174" s="290"/>
      <c r="B1174" s="275"/>
      <c r="C1174" s="272"/>
      <c r="D1174" s="275"/>
      <c r="E1174" s="281"/>
      <c r="F1174" s="275"/>
      <c r="G1174" s="284"/>
      <c r="H1174" s="197"/>
      <c r="I1174" s="295"/>
      <c r="J1174" s="197"/>
      <c r="K1174" s="195"/>
      <c r="L1174" s="195"/>
      <c r="M1174" s="197"/>
      <c r="N1174" s="184"/>
      <c r="O1174" s="184"/>
      <c r="P1174" s="235"/>
      <c r="Q1174" s="195"/>
      <c r="R1174" s="257"/>
      <c r="S1174" s="30" t="s">
        <v>1281</v>
      </c>
      <c r="T1174" s="76"/>
      <c r="U1174" s="77"/>
      <c r="V1174" s="77"/>
      <c r="W1174" s="77"/>
      <c r="X1174" s="77"/>
      <c r="Y1174" s="77"/>
      <c r="Z1174" s="31" t="str">
        <f t="shared" si="92"/>
        <v/>
      </c>
      <c r="AA1174" s="81">
        <f t="shared" si="96"/>
        <v>0</v>
      </c>
      <c r="AB1174" s="81">
        <f t="shared" si="95"/>
        <v>0</v>
      </c>
      <c r="AC1174" s="338"/>
      <c r="AD1174" s="238"/>
      <c r="AE1174" s="238"/>
      <c r="AF1174" s="184"/>
      <c r="AG1174" s="184"/>
      <c r="AH1174" s="200"/>
      <c r="AI1174" s="200"/>
      <c r="AJ1174" s="216"/>
      <c r="AK1174" s="216"/>
      <c r="AL1174" s="216"/>
      <c r="AM1174" s="252"/>
      <c r="AN1174" s="252"/>
      <c r="AO1174" s="252"/>
      <c r="AP1174" s="252"/>
      <c r="AQ1174" s="265"/>
      <c r="AR1174" s="209"/>
    </row>
    <row r="1175" spans="1:44" ht="13.5" customHeight="1" x14ac:dyDescent="0.2">
      <c r="A1175" s="290"/>
      <c r="B1175" s="275"/>
      <c r="C1175" s="272"/>
      <c r="D1175" s="275"/>
      <c r="E1175" s="281"/>
      <c r="F1175" s="275"/>
      <c r="G1175" s="284"/>
      <c r="H1175" s="197"/>
      <c r="I1175" s="295"/>
      <c r="J1175" s="197"/>
      <c r="K1175" s="195"/>
      <c r="L1175" s="195"/>
      <c r="M1175" s="197"/>
      <c r="N1175" s="184"/>
      <c r="O1175" s="184"/>
      <c r="P1175" s="235"/>
      <c r="Q1175" s="195"/>
      <c r="R1175" s="257"/>
      <c r="S1175" s="30" t="s">
        <v>1282</v>
      </c>
      <c r="T1175" s="76"/>
      <c r="U1175" s="77"/>
      <c r="V1175" s="77"/>
      <c r="W1175" s="77"/>
      <c r="X1175" s="77"/>
      <c r="Y1175" s="77"/>
      <c r="Z1175" s="31" t="str">
        <f t="shared" si="92"/>
        <v/>
      </c>
      <c r="AA1175" s="81">
        <f t="shared" si="96"/>
        <v>0</v>
      </c>
      <c r="AB1175" s="81">
        <f t="shared" si="95"/>
        <v>0</v>
      </c>
      <c r="AC1175" s="338"/>
      <c r="AD1175" s="238"/>
      <c r="AE1175" s="238"/>
      <c r="AF1175" s="184"/>
      <c r="AG1175" s="184"/>
      <c r="AH1175" s="200"/>
      <c r="AI1175" s="200"/>
      <c r="AJ1175" s="216"/>
      <c r="AK1175" s="216"/>
      <c r="AL1175" s="216"/>
      <c r="AM1175" s="252"/>
      <c r="AN1175" s="252"/>
      <c r="AO1175" s="252"/>
      <c r="AP1175" s="252"/>
      <c r="AQ1175" s="265"/>
      <c r="AR1175" s="209"/>
    </row>
    <row r="1176" spans="1:44" ht="13.5" customHeight="1" x14ac:dyDescent="0.2">
      <c r="A1176" s="290"/>
      <c r="B1176" s="275"/>
      <c r="C1176" s="272"/>
      <c r="D1176" s="275"/>
      <c r="E1176" s="281"/>
      <c r="F1176" s="275"/>
      <c r="G1176" s="284"/>
      <c r="H1176" s="197"/>
      <c r="I1176" s="295"/>
      <c r="J1176" s="197"/>
      <c r="K1176" s="195"/>
      <c r="L1176" s="195"/>
      <c r="M1176" s="197"/>
      <c r="N1176" s="184"/>
      <c r="O1176" s="184"/>
      <c r="P1176" s="235"/>
      <c r="Q1176" s="195"/>
      <c r="R1176" s="257"/>
      <c r="S1176" s="30" t="s">
        <v>1283</v>
      </c>
      <c r="T1176" s="76"/>
      <c r="U1176" s="77"/>
      <c r="V1176" s="77"/>
      <c r="W1176" s="77"/>
      <c r="X1176" s="77"/>
      <c r="Y1176" s="77"/>
      <c r="Z1176" s="31" t="str">
        <f t="shared" si="92"/>
        <v/>
      </c>
      <c r="AA1176" s="81">
        <f t="shared" si="96"/>
        <v>0</v>
      </c>
      <c r="AB1176" s="81">
        <f t="shared" si="95"/>
        <v>0</v>
      </c>
      <c r="AC1176" s="338"/>
      <c r="AD1176" s="238"/>
      <c r="AE1176" s="238"/>
      <c r="AF1176" s="184"/>
      <c r="AG1176" s="184"/>
      <c r="AH1176" s="200"/>
      <c r="AI1176" s="200"/>
      <c r="AJ1176" s="216"/>
      <c r="AK1176" s="216"/>
      <c r="AL1176" s="216"/>
      <c r="AM1176" s="252"/>
      <c r="AN1176" s="252"/>
      <c r="AO1176" s="252"/>
      <c r="AP1176" s="252"/>
      <c r="AQ1176" s="265"/>
      <c r="AR1176" s="209"/>
    </row>
    <row r="1177" spans="1:44" ht="13.5" customHeight="1" x14ac:dyDescent="0.2">
      <c r="A1177" s="291"/>
      <c r="B1177" s="276"/>
      <c r="C1177" s="273"/>
      <c r="D1177" s="276"/>
      <c r="E1177" s="282"/>
      <c r="F1177" s="276"/>
      <c r="G1177" s="285"/>
      <c r="H1177" s="198"/>
      <c r="I1177" s="296"/>
      <c r="J1177" s="198"/>
      <c r="K1177" s="233"/>
      <c r="L1177" s="233"/>
      <c r="M1177" s="198"/>
      <c r="N1177" s="185"/>
      <c r="O1177" s="185"/>
      <c r="P1177" s="236"/>
      <c r="Q1177" s="233"/>
      <c r="R1177" s="299"/>
      <c r="S1177" s="32" t="s">
        <v>1284</v>
      </c>
      <c r="T1177" s="78"/>
      <c r="U1177" s="79"/>
      <c r="V1177" s="79"/>
      <c r="W1177" s="79"/>
      <c r="X1177" s="79"/>
      <c r="Y1177" s="79"/>
      <c r="Z1177" s="33" t="str">
        <f t="shared" si="92"/>
        <v/>
      </c>
      <c r="AA1177" s="82">
        <f t="shared" si="96"/>
        <v>0</v>
      </c>
      <c r="AB1177" s="82">
        <f t="shared" si="95"/>
        <v>0</v>
      </c>
      <c r="AC1177" s="339"/>
      <c r="AD1177" s="239"/>
      <c r="AE1177" s="239"/>
      <c r="AF1177" s="185"/>
      <c r="AG1177" s="185"/>
      <c r="AH1177" s="201"/>
      <c r="AI1177" s="201"/>
      <c r="AJ1177" s="217"/>
      <c r="AK1177" s="217"/>
      <c r="AL1177" s="217"/>
      <c r="AM1177" s="253"/>
      <c r="AN1177" s="253"/>
      <c r="AO1177" s="253"/>
      <c r="AP1177" s="253"/>
      <c r="AQ1177" s="266"/>
      <c r="AR1177" s="210"/>
    </row>
    <row r="1178" spans="1:44" ht="13.5" customHeight="1" x14ac:dyDescent="0.2">
      <c r="A1178" s="277" t="str">
        <f>IF(E1178&lt;&gt;"",'Información General'!$D$15&amp;"_"&amp;+$A$1+47,"")</f>
        <v/>
      </c>
      <c r="B1178" s="286"/>
      <c r="C1178" s="304"/>
      <c r="D1178" s="286"/>
      <c r="E1178" s="301"/>
      <c r="F1178" s="286"/>
      <c r="G1178" s="224"/>
      <c r="H1178" s="242"/>
      <c r="I1178" s="245">
        <v>47.1</v>
      </c>
      <c r="J1178" s="227"/>
      <c r="K1178" s="232"/>
      <c r="L1178" s="232"/>
      <c r="M1178" s="227"/>
      <c r="N1178" s="189"/>
      <c r="O1178" s="189"/>
      <c r="P1178" s="192" t="str">
        <f>IF(AND(N1178&lt;&gt;"",O1178&lt;&gt;""),IF(AND(N1178&gt;5,O1178&gt;5),"I",IF(AND(N1178&lt;=5,O1178&gt;5),"II",IF(AND(N1178&gt;5,O1178&lt;=5),"IV",IF(AND(N1178&lt;=5,O1178&lt;=5),"III")))),"")</f>
        <v/>
      </c>
      <c r="Q1178" s="232"/>
      <c r="R1178" s="310">
        <f>IF(Q1178="SI",1,IF(Q1178="NO",3,0))</f>
        <v>0</v>
      </c>
      <c r="S1178" s="28" t="s">
        <v>1285</v>
      </c>
      <c r="T1178" s="73"/>
      <c r="U1178" s="74"/>
      <c r="V1178" s="74"/>
      <c r="W1178" s="74"/>
      <c r="X1178" s="74"/>
      <c r="Y1178" s="74"/>
      <c r="Z1178" s="29" t="str">
        <f t="shared" si="92"/>
        <v/>
      </c>
      <c r="AA1178" s="80">
        <f t="shared" si="96"/>
        <v>0</v>
      </c>
      <c r="AB1178" s="80">
        <f>IF(Z1178="Deficiente",1,0)</f>
        <v>0</v>
      </c>
      <c r="AC1178" s="307" t="str">
        <f>IF(SUM(R1178:R1202)&gt;=1,IF((SUM(R1178:R1202)/COUNTA(Q1178:Q1202))=1,IF(SUM(AA1178:AA1202)&gt;=1,IF(SUM(AA1178:AA1202)/(SUM(AA1178:AA1202)+SUM(AB1178:AB1202))=100%,"SI","NO"),"NO"),"NO"),"")</f>
        <v/>
      </c>
      <c r="AD1178" s="241" t="str">
        <f>IF($N1178=1,"b","")</f>
        <v/>
      </c>
      <c r="AE1178" s="241" t="str">
        <f>IF($O1178=1,"b","")</f>
        <v/>
      </c>
      <c r="AF1178" s="189"/>
      <c r="AG1178" s="189"/>
      <c r="AH1178" s="202">
        <f>IF(OR($AD1178="b",$AE1178="b"),2,0)</f>
        <v>0</v>
      </c>
      <c r="AI1178" s="202">
        <f>IF(AND($N1178=1,$AF1178=1,$O1178=1,$AG1178=1),1,0)</f>
        <v>0</v>
      </c>
      <c r="AJ1178" s="186">
        <f>IF(AF1178&lt;&gt;"",IF(AI1178=1,1,IF(OR($AF1178&gt;$N1178,AND($AC1178="SI",$AF1178=$N1178),AND($AC1178="NO",$AF1178&lt;&gt;$N1178)),0,1)),0)</f>
        <v>0</v>
      </c>
      <c r="AK1178" s="186">
        <f>IF(AG1178&lt;&gt;"",IF(AI1178=1,1,IF(OR(AG1178&gt;O1178,AND(AC1178="SI",AG1178=O1178),AND(AC1178="NO",AG1178&lt;&gt;O1178)),0,1)),0)</f>
        <v>0</v>
      </c>
      <c r="AL1178" s="186">
        <f>IF(AC1178&lt;&gt;"",(+AI1178+AJ1178+AK1178),0)</f>
        <v>0</v>
      </c>
      <c r="AM1178" s="251" t="str">
        <f>IF($AL1178&gt;=2,IF(AND($AF1178="",$AG1178=""),"",IF(AND($AF1178&gt;5,$AG1178&gt;5),"I","")),"")</f>
        <v/>
      </c>
      <c r="AN1178" s="251" t="str">
        <f>IF($AL1178&gt;=2,IF(AND($AF1178="",$AG1178=""),"",IF(AND($AF1178&lt;6,$AG1178&gt;5),"II","")),"")</f>
        <v/>
      </c>
      <c r="AO1178" s="251" t="str">
        <f>IF($AL1178&gt;=2,IF(AND($AF1178="",$AG1178=""),"",IF(AND($AF1178&lt;6,$AG1178&lt;6),"III","")),"")</f>
        <v/>
      </c>
      <c r="AP1178" s="251" t="str">
        <f>IF($AL1178&gt;=2,IF(AND($AF1178="",$AG1178=""),"",IF(AND($AF1178&gt;5,$AG1178&lt;6),"IV","")),"")</f>
        <v/>
      </c>
      <c r="AQ1178" s="261"/>
      <c r="AR1178" s="254"/>
    </row>
    <row r="1179" spans="1:44" ht="13.5" customHeight="1" x14ac:dyDescent="0.2">
      <c r="A1179" s="278"/>
      <c r="B1179" s="287"/>
      <c r="C1179" s="305"/>
      <c r="D1179" s="287"/>
      <c r="E1179" s="302"/>
      <c r="F1179" s="287"/>
      <c r="G1179" s="225"/>
      <c r="H1179" s="197"/>
      <c r="I1179" s="243"/>
      <c r="J1179" s="182"/>
      <c r="K1179" s="180"/>
      <c r="L1179" s="180"/>
      <c r="M1179" s="182"/>
      <c r="N1179" s="190"/>
      <c r="O1179" s="190"/>
      <c r="P1179" s="193"/>
      <c r="Q1179" s="180"/>
      <c r="R1179" s="257"/>
      <c r="S1179" s="30" t="s">
        <v>1286</v>
      </c>
      <c r="T1179" s="76"/>
      <c r="U1179" s="77"/>
      <c r="V1179" s="77"/>
      <c r="W1179" s="77"/>
      <c r="X1179" s="77"/>
      <c r="Y1179" s="77"/>
      <c r="Z1179" s="31" t="str">
        <f t="shared" si="92"/>
        <v/>
      </c>
      <c r="AA1179" s="81">
        <f t="shared" si="96"/>
        <v>0</v>
      </c>
      <c r="AB1179" s="81">
        <f t="shared" ref="AB1179:AB1202" si="97">IF(Z1179="Deficiente",1,0)</f>
        <v>0</v>
      </c>
      <c r="AC1179" s="308"/>
      <c r="AD1179" s="238"/>
      <c r="AE1179" s="238"/>
      <c r="AF1179" s="190"/>
      <c r="AG1179" s="190"/>
      <c r="AH1179" s="200"/>
      <c r="AI1179" s="200"/>
      <c r="AJ1179" s="187"/>
      <c r="AK1179" s="187"/>
      <c r="AL1179" s="187"/>
      <c r="AM1179" s="252"/>
      <c r="AN1179" s="252"/>
      <c r="AO1179" s="252"/>
      <c r="AP1179" s="252"/>
      <c r="AQ1179" s="262"/>
      <c r="AR1179" s="209"/>
    </row>
    <row r="1180" spans="1:44" ht="13.5" customHeight="1" x14ac:dyDescent="0.2">
      <c r="A1180" s="278"/>
      <c r="B1180" s="287"/>
      <c r="C1180" s="305"/>
      <c r="D1180" s="287"/>
      <c r="E1180" s="302"/>
      <c r="F1180" s="287"/>
      <c r="G1180" s="225"/>
      <c r="H1180" s="197"/>
      <c r="I1180" s="243"/>
      <c r="J1180" s="182"/>
      <c r="K1180" s="180"/>
      <c r="L1180" s="180"/>
      <c r="M1180" s="182"/>
      <c r="N1180" s="190"/>
      <c r="O1180" s="190"/>
      <c r="P1180" s="193"/>
      <c r="Q1180" s="180"/>
      <c r="R1180" s="257"/>
      <c r="S1180" s="30" t="s">
        <v>1287</v>
      </c>
      <c r="T1180" s="76"/>
      <c r="U1180" s="77"/>
      <c r="V1180" s="77"/>
      <c r="W1180" s="77"/>
      <c r="X1180" s="77"/>
      <c r="Y1180" s="77"/>
      <c r="Z1180" s="31" t="str">
        <f t="shared" si="92"/>
        <v/>
      </c>
      <c r="AA1180" s="81">
        <f t="shared" si="96"/>
        <v>0</v>
      </c>
      <c r="AB1180" s="81">
        <f t="shared" si="97"/>
        <v>0</v>
      </c>
      <c r="AC1180" s="308"/>
      <c r="AD1180" s="238"/>
      <c r="AE1180" s="238"/>
      <c r="AF1180" s="190"/>
      <c r="AG1180" s="190"/>
      <c r="AH1180" s="200"/>
      <c r="AI1180" s="200"/>
      <c r="AJ1180" s="187"/>
      <c r="AK1180" s="187"/>
      <c r="AL1180" s="187"/>
      <c r="AM1180" s="252"/>
      <c r="AN1180" s="252"/>
      <c r="AO1180" s="252"/>
      <c r="AP1180" s="252"/>
      <c r="AQ1180" s="262"/>
      <c r="AR1180" s="209"/>
    </row>
    <row r="1181" spans="1:44" ht="13.5" customHeight="1" x14ac:dyDescent="0.2">
      <c r="A1181" s="278"/>
      <c r="B1181" s="287"/>
      <c r="C1181" s="305"/>
      <c r="D1181" s="287"/>
      <c r="E1181" s="302"/>
      <c r="F1181" s="287"/>
      <c r="G1181" s="225"/>
      <c r="H1181" s="197"/>
      <c r="I1181" s="243"/>
      <c r="J1181" s="182"/>
      <c r="K1181" s="180"/>
      <c r="L1181" s="180"/>
      <c r="M1181" s="182"/>
      <c r="N1181" s="190"/>
      <c r="O1181" s="190"/>
      <c r="P1181" s="193"/>
      <c r="Q1181" s="180"/>
      <c r="R1181" s="257"/>
      <c r="S1181" s="30" t="s">
        <v>1288</v>
      </c>
      <c r="T1181" s="76"/>
      <c r="U1181" s="77"/>
      <c r="V1181" s="77"/>
      <c r="W1181" s="77"/>
      <c r="X1181" s="77"/>
      <c r="Y1181" s="77"/>
      <c r="Z1181" s="31" t="str">
        <f t="shared" si="92"/>
        <v/>
      </c>
      <c r="AA1181" s="81">
        <f t="shared" si="96"/>
        <v>0</v>
      </c>
      <c r="AB1181" s="81">
        <f t="shared" si="97"/>
        <v>0</v>
      </c>
      <c r="AC1181" s="308"/>
      <c r="AD1181" s="238"/>
      <c r="AE1181" s="238"/>
      <c r="AF1181" s="190"/>
      <c r="AG1181" s="190"/>
      <c r="AH1181" s="200"/>
      <c r="AI1181" s="200"/>
      <c r="AJ1181" s="187"/>
      <c r="AK1181" s="187"/>
      <c r="AL1181" s="187"/>
      <c r="AM1181" s="252"/>
      <c r="AN1181" s="252"/>
      <c r="AO1181" s="252"/>
      <c r="AP1181" s="252"/>
      <c r="AQ1181" s="262"/>
      <c r="AR1181" s="209"/>
    </row>
    <row r="1182" spans="1:44" ht="13.5" customHeight="1" x14ac:dyDescent="0.2">
      <c r="A1182" s="278"/>
      <c r="B1182" s="287"/>
      <c r="C1182" s="305"/>
      <c r="D1182" s="287"/>
      <c r="E1182" s="302"/>
      <c r="F1182" s="287"/>
      <c r="G1182" s="225"/>
      <c r="H1182" s="197"/>
      <c r="I1182" s="243"/>
      <c r="J1182" s="182"/>
      <c r="K1182" s="180"/>
      <c r="L1182" s="180"/>
      <c r="M1182" s="182"/>
      <c r="N1182" s="190"/>
      <c r="O1182" s="190"/>
      <c r="P1182" s="193"/>
      <c r="Q1182" s="180"/>
      <c r="R1182" s="257"/>
      <c r="S1182" s="30" t="s">
        <v>1289</v>
      </c>
      <c r="T1182" s="76"/>
      <c r="U1182" s="77"/>
      <c r="V1182" s="77"/>
      <c r="W1182" s="77"/>
      <c r="X1182" s="77"/>
      <c r="Y1182" s="77"/>
      <c r="Z1182" s="31" t="str">
        <f t="shared" si="92"/>
        <v/>
      </c>
      <c r="AA1182" s="81">
        <f t="shared" si="96"/>
        <v>0</v>
      </c>
      <c r="AB1182" s="81">
        <f t="shared" si="97"/>
        <v>0</v>
      </c>
      <c r="AC1182" s="308"/>
      <c r="AD1182" s="238"/>
      <c r="AE1182" s="238"/>
      <c r="AF1182" s="190"/>
      <c r="AG1182" s="190"/>
      <c r="AH1182" s="200"/>
      <c r="AI1182" s="200"/>
      <c r="AJ1182" s="187"/>
      <c r="AK1182" s="187"/>
      <c r="AL1182" s="187"/>
      <c r="AM1182" s="252"/>
      <c r="AN1182" s="252"/>
      <c r="AO1182" s="252"/>
      <c r="AP1182" s="252"/>
      <c r="AQ1182" s="262"/>
      <c r="AR1182" s="209"/>
    </row>
    <row r="1183" spans="1:44" ht="13.5" customHeight="1" x14ac:dyDescent="0.2">
      <c r="A1183" s="278"/>
      <c r="B1183" s="287"/>
      <c r="C1183" s="305"/>
      <c r="D1183" s="287"/>
      <c r="E1183" s="302"/>
      <c r="F1183" s="287"/>
      <c r="G1183" s="225"/>
      <c r="H1183" s="197"/>
      <c r="I1183" s="243">
        <v>47.2</v>
      </c>
      <c r="J1183" s="182"/>
      <c r="K1183" s="180"/>
      <c r="L1183" s="180"/>
      <c r="M1183" s="182"/>
      <c r="N1183" s="190"/>
      <c r="O1183" s="190"/>
      <c r="P1183" s="193"/>
      <c r="Q1183" s="180"/>
      <c r="R1183" s="256">
        <f>IF(Q1183="SI",1,IF(Q1183="NO",3,0))</f>
        <v>0</v>
      </c>
      <c r="S1183" s="30" t="s">
        <v>1290</v>
      </c>
      <c r="T1183" s="76"/>
      <c r="U1183" s="77"/>
      <c r="V1183" s="77"/>
      <c r="W1183" s="77"/>
      <c r="X1183" s="77"/>
      <c r="Y1183" s="77"/>
      <c r="Z1183" s="31" t="str">
        <f t="shared" ref="Z1183:Z1246" si="98">IF($T1183&lt;&gt;"",IF(AND(V1183="SI",W1183="SI",X1183="SI",Y1183="SI"),"Suficiente",IF(OR(V1183="NO",W1183="NO",X1183="NO",Y1183="NO"),"Deficiente",IF(OR(V1183="",W1183="",X1183="",Y1183=""),"Falta Valorar el Control",""))),"")</f>
        <v/>
      </c>
      <c r="AA1183" s="81">
        <f t="shared" si="96"/>
        <v>0</v>
      </c>
      <c r="AB1183" s="81">
        <f t="shared" si="97"/>
        <v>0</v>
      </c>
      <c r="AC1183" s="308"/>
      <c r="AD1183" s="238"/>
      <c r="AE1183" s="238"/>
      <c r="AF1183" s="190"/>
      <c r="AG1183" s="190"/>
      <c r="AH1183" s="200"/>
      <c r="AI1183" s="200"/>
      <c r="AJ1183" s="187"/>
      <c r="AK1183" s="187"/>
      <c r="AL1183" s="187"/>
      <c r="AM1183" s="252"/>
      <c r="AN1183" s="252"/>
      <c r="AO1183" s="252"/>
      <c r="AP1183" s="252"/>
      <c r="AQ1183" s="262"/>
      <c r="AR1183" s="255"/>
    </row>
    <row r="1184" spans="1:44" ht="13.5" customHeight="1" x14ac:dyDescent="0.2">
      <c r="A1184" s="278"/>
      <c r="B1184" s="287"/>
      <c r="C1184" s="305"/>
      <c r="D1184" s="287"/>
      <c r="E1184" s="302"/>
      <c r="F1184" s="287"/>
      <c r="G1184" s="225"/>
      <c r="H1184" s="197"/>
      <c r="I1184" s="243"/>
      <c r="J1184" s="182"/>
      <c r="K1184" s="180"/>
      <c r="L1184" s="180"/>
      <c r="M1184" s="182"/>
      <c r="N1184" s="190"/>
      <c r="O1184" s="190"/>
      <c r="P1184" s="193"/>
      <c r="Q1184" s="180"/>
      <c r="R1184" s="257"/>
      <c r="S1184" s="30" t="s">
        <v>1291</v>
      </c>
      <c r="T1184" s="76"/>
      <c r="U1184" s="77"/>
      <c r="V1184" s="77"/>
      <c r="W1184" s="77"/>
      <c r="X1184" s="77"/>
      <c r="Y1184" s="77"/>
      <c r="Z1184" s="31" t="str">
        <f t="shared" si="98"/>
        <v/>
      </c>
      <c r="AA1184" s="81">
        <f t="shared" si="96"/>
        <v>0</v>
      </c>
      <c r="AB1184" s="81">
        <f t="shared" si="97"/>
        <v>0</v>
      </c>
      <c r="AC1184" s="308"/>
      <c r="AD1184" s="238"/>
      <c r="AE1184" s="238"/>
      <c r="AF1184" s="190"/>
      <c r="AG1184" s="190"/>
      <c r="AH1184" s="200"/>
      <c r="AI1184" s="200"/>
      <c r="AJ1184" s="187"/>
      <c r="AK1184" s="187"/>
      <c r="AL1184" s="187"/>
      <c r="AM1184" s="252"/>
      <c r="AN1184" s="252"/>
      <c r="AO1184" s="252"/>
      <c r="AP1184" s="252"/>
      <c r="AQ1184" s="262"/>
      <c r="AR1184" s="209"/>
    </row>
    <row r="1185" spans="1:44" ht="13.5" customHeight="1" x14ac:dyDescent="0.2">
      <c r="A1185" s="278"/>
      <c r="B1185" s="287"/>
      <c r="C1185" s="305"/>
      <c r="D1185" s="287"/>
      <c r="E1185" s="302"/>
      <c r="F1185" s="287"/>
      <c r="G1185" s="225"/>
      <c r="H1185" s="197"/>
      <c r="I1185" s="243"/>
      <c r="J1185" s="182"/>
      <c r="K1185" s="180"/>
      <c r="L1185" s="180"/>
      <c r="M1185" s="182"/>
      <c r="N1185" s="190"/>
      <c r="O1185" s="190"/>
      <c r="P1185" s="193"/>
      <c r="Q1185" s="180"/>
      <c r="R1185" s="257"/>
      <c r="S1185" s="30" t="s">
        <v>1292</v>
      </c>
      <c r="T1185" s="76"/>
      <c r="U1185" s="77"/>
      <c r="V1185" s="77"/>
      <c r="W1185" s="77"/>
      <c r="X1185" s="77"/>
      <c r="Y1185" s="77"/>
      <c r="Z1185" s="31" t="str">
        <f t="shared" si="98"/>
        <v/>
      </c>
      <c r="AA1185" s="81">
        <f t="shared" si="96"/>
        <v>0</v>
      </c>
      <c r="AB1185" s="81">
        <f t="shared" si="97"/>
        <v>0</v>
      </c>
      <c r="AC1185" s="308"/>
      <c r="AD1185" s="238"/>
      <c r="AE1185" s="238"/>
      <c r="AF1185" s="190"/>
      <c r="AG1185" s="190"/>
      <c r="AH1185" s="200"/>
      <c r="AI1185" s="200"/>
      <c r="AJ1185" s="187"/>
      <c r="AK1185" s="187"/>
      <c r="AL1185" s="187"/>
      <c r="AM1185" s="252"/>
      <c r="AN1185" s="252"/>
      <c r="AO1185" s="252"/>
      <c r="AP1185" s="252"/>
      <c r="AQ1185" s="262"/>
      <c r="AR1185" s="209"/>
    </row>
    <row r="1186" spans="1:44" ht="13.5" customHeight="1" x14ac:dyDescent="0.2">
      <c r="A1186" s="278"/>
      <c r="B1186" s="287"/>
      <c r="C1186" s="305"/>
      <c r="D1186" s="287"/>
      <c r="E1186" s="302"/>
      <c r="F1186" s="287"/>
      <c r="G1186" s="225"/>
      <c r="H1186" s="197"/>
      <c r="I1186" s="243"/>
      <c r="J1186" s="182"/>
      <c r="K1186" s="180"/>
      <c r="L1186" s="180"/>
      <c r="M1186" s="182"/>
      <c r="N1186" s="190"/>
      <c r="O1186" s="190"/>
      <c r="P1186" s="193"/>
      <c r="Q1186" s="180"/>
      <c r="R1186" s="257"/>
      <c r="S1186" s="30" t="s">
        <v>1293</v>
      </c>
      <c r="T1186" s="76"/>
      <c r="U1186" s="77"/>
      <c r="V1186" s="77"/>
      <c r="W1186" s="77"/>
      <c r="X1186" s="77"/>
      <c r="Y1186" s="77"/>
      <c r="Z1186" s="31" t="str">
        <f t="shared" si="98"/>
        <v/>
      </c>
      <c r="AA1186" s="81">
        <f t="shared" si="96"/>
        <v>0</v>
      </c>
      <c r="AB1186" s="81">
        <f t="shared" si="97"/>
        <v>0</v>
      </c>
      <c r="AC1186" s="308"/>
      <c r="AD1186" s="238"/>
      <c r="AE1186" s="238"/>
      <c r="AF1186" s="190"/>
      <c r="AG1186" s="190"/>
      <c r="AH1186" s="200"/>
      <c r="AI1186" s="200"/>
      <c r="AJ1186" s="187"/>
      <c r="AK1186" s="187"/>
      <c r="AL1186" s="187"/>
      <c r="AM1186" s="252"/>
      <c r="AN1186" s="252"/>
      <c r="AO1186" s="252"/>
      <c r="AP1186" s="252"/>
      <c r="AQ1186" s="262"/>
      <c r="AR1186" s="209"/>
    </row>
    <row r="1187" spans="1:44" ht="13.5" customHeight="1" x14ac:dyDescent="0.2">
      <c r="A1187" s="278"/>
      <c r="B1187" s="287"/>
      <c r="C1187" s="305"/>
      <c r="D1187" s="287"/>
      <c r="E1187" s="302"/>
      <c r="F1187" s="287"/>
      <c r="G1187" s="225"/>
      <c r="H1187" s="197"/>
      <c r="I1187" s="243"/>
      <c r="J1187" s="182"/>
      <c r="K1187" s="180"/>
      <c r="L1187" s="180"/>
      <c r="M1187" s="182"/>
      <c r="N1187" s="190"/>
      <c r="O1187" s="190"/>
      <c r="P1187" s="193"/>
      <c r="Q1187" s="180"/>
      <c r="R1187" s="257"/>
      <c r="S1187" s="30" t="s">
        <v>1294</v>
      </c>
      <c r="T1187" s="76"/>
      <c r="U1187" s="77"/>
      <c r="V1187" s="77"/>
      <c r="W1187" s="77"/>
      <c r="X1187" s="77"/>
      <c r="Y1187" s="77"/>
      <c r="Z1187" s="31" t="str">
        <f t="shared" si="98"/>
        <v/>
      </c>
      <c r="AA1187" s="81">
        <f t="shared" si="96"/>
        <v>0</v>
      </c>
      <c r="AB1187" s="81">
        <f t="shared" si="97"/>
        <v>0</v>
      </c>
      <c r="AC1187" s="308"/>
      <c r="AD1187" s="238"/>
      <c r="AE1187" s="238"/>
      <c r="AF1187" s="190"/>
      <c r="AG1187" s="190"/>
      <c r="AH1187" s="200"/>
      <c r="AI1187" s="200"/>
      <c r="AJ1187" s="187"/>
      <c r="AK1187" s="187"/>
      <c r="AL1187" s="187"/>
      <c r="AM1187" s="252"/>
      <c r="AN1187" s="252"/>
      <c r="AO1187" s="252"/>
      <c r="AP1187" s="252"/>
      <c r="AQ1187" s="262"/>
      <c r="AR1187" s="209"/>
    </row>
    <row r="1188" spans="1:44" ht="13.5" customHeight="1" x14ac:dyDescent="0.2">
      <c r="A1188" s="278"/>
      <c r="B1188" s="287"/>
      <c r="C1188" s="305"/>
      <c r="D1188" s="287"/>
      <c r="E1188" s="302"/>
      <c r="F1188" s="287"/>
      <c r="G1188" s="225"/>
      <c r="H1188" s="197"/>
      <c r="I1188" s="243">
        <v>47.3</v>
      </c>
      <c r="J1188" s="182"/>
      <c r="K1188" s="180"/>
      <c r="L1188" s="180"/>
      <c r="M1188" s="182"/>
      <c r="N1188" s="190"/>
      <c r="O1188" s="190"/>
      <c r="P1188" s="193"/>
      <c r="Q1188" s="180"/>
      <c r="R1188" s="256">
        <f>IF(Q1188="SI",1,IF(Q1188="NO",3,0))</f>
        <v>0</v>
      </c>
      <c r="S1188" s="30" t="s">
        <v>1295</v>
      </c>
      <c r="T1188" s="76"/>
      <c r="U1188" s="77"/>
      <c r="V1188" s="77"/>
      <c r="W1188" s="77"/>
      <c r="X1188" s="77"/>
      <c r="Y1188" s="77"/>
      <c r="Z1188" s="31" t="str">
        <f t="shared" si="98"/>
        <v/>
      </c>
      <c r="AA1188" s="81">
        <f t="shared" si="96"/>
        <v>0</v>
      </c>
      <c r="AB1188" s="81">
        <f t="shared" si="97"/>
        <v>0</v>
      </c>
      <c r="AC1188" s="308"/>
      <c r="AD1188" s="238"/>
      <c r="AE1188" s="238"/>
      <c r="AF1188" s="190"/>
      <c r="AG1188" s="190"/>
      <c r="AH1188" s="200"/>
      <c r="AI1188" s="200"/>
      <c r="AJ1188" s="187"/>
      <c r="AK1188" s="187"/>
      <c r="AL1188" s="187"/>
      <c r="AM1188" s="252"/>
      <c r="AN1188" s="252"/>
      <c r="AO1188" s="252"/>
      <c r="AP1188" s="252"/>
      <c r="AQ1188" s="262"/>
      <c r="AR1188" s="255"/>
    </row>
    <row r="1189" spans="1:44" ht="13.5" customHeight="1" x14ac:dyDescent="0.2">
      <c r="A1189" s="278"/>
      <c r="B1189" s="287"/>
      <c r="C1189" s="305"/>
      <c r="D1189" s="287"/>
      <c r="E1189" s="302"/>
      <c r="F1189" s="287"/>
      <c r="G1189" s="225"/>
      <c r="H1189" s="197"/>
      <c r="I1189" s="243"/>
      <c r="J1189" s="182"/>
      <c r="K1189" s="180"/>
      <c r="L1189" s="180"/>
      <c r="M1189" s="182"/>
      <c r="N1189" s="190"/>
      <c r="O1189" s="190"/>
      <c r="P1189" s="193"/>
      <c r="Q1189" s="180"/>
      <c r="R1189" s="257"/>
      <c r="S1189" s="30" t="s">
        <v>1296</v>
      </c>
      <c r="T1189" s="76"/>
      <c r="U1189" s="77"/>
      <c r="V1189" s="77"/>
      <c r="W1189" s="77"/>
      <c r="X1189" s="77"/>
      <c r="Y1189" s="77"/>
      <c r="Z1189" s="31" t="str">
        <f t="shared" si="98"/>
        <v/>
      </c>
      <c r="AA1189" s="81">
        <f t="shared" si="96"/>
        <v>0</v>
      </c>
      <c r="AB1189" s="81">
        <f t="shared" si="97"/>
        <v>0</v>
      </c>
      <c r="AC1189" s="308"/>
      <c r="AD1189" s="238"/>
      <c r="AE1189" s="238"/>
      <c r="AF1189" s="190"/>
      <c r="AG1189" s="190"/>
      <c r="AH1189" s="200"/>
      <c r="AI1189" s="200"/>
      <c r="AJ1189" s="187"/>
      <c r="AK1189" s="187"/>
      <c r="AL1189" s="187"/>
      <c r="AM1189" s="252"/>
      <c r="AN1189" s="252"/>
      <c r="AO1189" s="252"/>
      <c r="AP1189" s="252"/>
      <c r="AQ1189" s="262"/>
      <c r="AR1189" s="209"/>
    </row>
    <row r="1190" spans="1:44" ht="13.5" customHeight="1" x14ac:dyDescent="0.2">
      <c r="A1190" s="278"/>
      <c r="B1190" s="287"/>
      <c r="C1190" s="305"/>
      <c r="D1190" s="287"/>
      <c r="E1190" s="302"/>
      <c r="F1190" s="287"/>
      <c r="G1190" s="225"/>
      <c r="H1190" s="197"/>
      <c r="I1190" s="243"/>
      <c r="J1190" s="182"/>
      <c r="K1190" s="180"/>
      <c r="L1190" s="180"/>
      <c r="M1190" s="182"/>
      <c r="N1190" s="190"/>
      <c r="O1190" s="190"/>
      <c r="P1190" s="193"/>
      <c r="Q1190" s="180"/>
      <c r="R1190" s="257"/>
      <c r="S1190" s="30" t="s">
        <v>1297</v>
      </c>
      <c r="T1190" s="76"/>
      <c r="U1190" s="77"/>
      <c r="V1190" s="77"/>
      <c r="W1190" s="77"/>
      <c r="X1190" s="77"/>
      <c r="Y1190" s="77"/>
      <c r="Z1190" s="31" t="str">
        <f t="shared" si="98"/>
        <v/>
      </c>
      <c r="AA1190" s="81">
        <f t="shared" si="96"/>
        <v>0</v>
      </c>
      <c r="AB1190" s="81">
        <f t="shared" si="97"/>
        <v>0</v>
      </c>
      <c r="AC1190" s="308"/>
      <c r="AD1190" s="238"/>
      <c r="AE1190" s="238"/>
      <c r="AF1190" s="190"/>
      <c r="AG1190" s="190"/>
      <c r="AH1190" s="200"/>
      <c r="AI1190" s="200"/>
      <c r="AJ1190" s="187"/>
      <c r="AK1190" s="187"/>
      <c r="AL1190" s="187"/>
      <c r="AM1190" s="252"/>
      <c r="AN1190" s="252"/>
      <c r="AO1190" s="252"/>
      <c r="AP1190" s="252"/>
      <c r="AQ1190" s="262"/>
      <c r="AR1190" s="209"/>
    </row>
    <row r="1191" spans="1:44" ht="13.5" customHeight="1" x14ac:dyDescent="0.2">
      <c r="A1191" s="278"/>
      <c r="B1191" s="287"/>
      <c r="C1191" s="305"/>
      <c r="D1191" s="287"/>
      <c r="E1191" s="302"/>
      <c r="F1191" s="287"/>
      <c r="G1191" s="225"/>
      <c r="H1191" s="197"/>
      <c r="I1191" s="243"/>
      <c r="J1191" s="182"/>
      <c r="K1191" s="180"/>
      <c r="L1191" s="180"/>
      <c r="M1191" s="182"/>
      <c r="N1191" s="190"/>
      <c r="O1191" s="190"/>
      <c r="P1191" s="193"/>
      <c r="Q1191" s="180"/>
      <c r="R1191" s="257"/>
      <c r="S1191" s="30" t="s">
        <v>1298</v>
      </c>
      <c r="T1191" s="76"/>
      <c r="U1191" s="77"/>
      <c r="V1191" s="77"/>
      <c r="W1191" s="77"/>
      <c r="X1191" s="77"/>
      <c r="Y1191" s="77"/>
      <c r="Z1191" s="31" t="str">
        <f t="shared" si="98"/>
        <v/>
      </c>
      <c r="AA1191" s="81">
        <f t="shared" si="96"/>
        <v>0</v>
      </c>
      <c r="AB1191" s="81">
        <f t="shared" si="97"/>
        <v>0</v>
      </c>
      <c r="AC1191" s="308"/>
      <c r="AD1191" s="238"/>
      <c r="AE1191" s="238"/>
      <c r="AF1191" s="190"/>
      <c r="AG1191" s="190"/>
      <c r="AH1191" s="200"/>
      <c r="AI1191" s="200"/>
      <c r="AJ1191" s="187"/>
      <c r="AK1191" s="187"/>
      <c r="AL1191" s="187"/>
      <c r="AM1191" s="252"/>
      <c r="AN1191" s="252"/>
      <c r="AO1191" s="252"/>
      <c r="AP1191" s="252"/>
      <c r="AQ1191" s="262"/>
      <c r="AR1191" s="209"/>
    </row>
    <row r="1192" spans="1:44" ht="13.5" customHeight="1" x14ac:dyDescent="0.2">
      <c r="A1192" s="278"/>
      <c r="B1192" s="287"/>
      <c r="C1192" s="305"/>
      <c r="D1192" s="287"/>
      <c r="E1192" s="302"/>
      <c r="F1192" s="287"/>
      <c r="G1192" s="225"/>
      <c r="H1192" s="197"/>
      <c r="I1192" s="243"/>
      <c r="J1192" s="182"/>
      <c r="K1192" s="180"/>
      <c r="L1192" s="180"/>
      <c r="M1192" s="182"/>
      <c r="N1192" s="190"/>
      <c r="O1192" s="190"/>
      <c r="P1192" s="193"/>
      <c r="Q1192" s="180"/>
      <c r="R1192" s="257"/>
      <c r="S1192" s="30" t="s">
        <v>1299</v>
      </c>
      <c r="T1192" s="76"/>
      <c r="U1192" s="77"/>
      <c r="V1192" s="77"/>
      <c r="W1192" s="77"/>
      <c r="X1192" s="77"/>
      <c r="Y1192" s="77"/>
      <c r="Z1192" s="31" t="str">
        <f t="shared" si="98"/>
        <v/>
      </c>
      <c r="AA1192" s="81">
        <f t="shared" ref="AA1192:AA1203" si="99">IF(Z1192="Suficiente",1,0)</f>
        <v>0</v>
      </c>
      <c r="AB1192" s="81">
        <f t="shared" si="97"/>
        <v>0</v>
      </c>
      <c r="AC1192" s="308"/>
      <c r="AD1192" s="238"/>
      <c r="AE1192" s="238"/>
      <c r="AF1192" s="190"/>
      <c r="AG1192" s="190"/>
      <c r="AH1192" s="200"/>
      <c r="AI1192" s="200"/>
      <c r="AJ1192" s="187"/>
      <c r="AK1192" s="187"/>
      <c r="AL1192" s="187"/>
      <c r="AM1192" s="252"/>
      <c r="AN1192" s="252"/>
      <c r="AO1192" s="252"/>
      <c r="AP1192" s="252"/>
      <c r="AQ1192" s="262"/>
      <c r="AR1192" s="209"/>
    </row>
    <row r="1193" spans="1:44" ht="13.5" customHeight="1" x14ac:dyDescent="0.2">
      <c r="A1193" s="278"/>
      <c r="B1193" s="287"/>
      <c r="C1193" s="305"/>
      <c r="D1193" s="287"/>
      <c r="E1193" s="302"/>
      <c r="F1193" s="287"/>
      <c r="G1193" s="225"/>
      <c r="H1193" s="197"/>
      <c r="I1193" s="243">
        <v>47.4</v>
      </c>
      <c r="J1193" s="182"/>
      <c r="K1193" s="180"/>
      <c r="L1193" s="180"/>
      <c r="M1193" s="182"/>
      <c r="N1193" s="190"/>
      <c r="O1193" s="190"/>
      <c r="P1193" s="193"/>
      <c r="Q1193" s="180"/>
      <c r="R1193" s="256">
        <f>IF(Q1193="SI",1,IF(Q1193="NO",3,0))</f>
        <v>0</v>
      </c>
      <c r="S1193" s="30" t="s">
        <v>1300</v>
      </c>
      <c r="T1193" s="76"/>
      <c r="U1193" s="77"/>
      <c r="V1193" s="77"/>
      <c r="W1193" s="77"/>
      <c r="X1193" s="77"/>
      <c r="Y1193" s="77"/>
      <c r="Z1193" s="31" t="str">
        <f t="shared" si="98"/>
        <v/>
      </c>
      <c r="AA1193" s="81">
        <f t="shared" si="99"/>
        <v>0</v>
      </c>
      <c r="AB1193" s="81">
        <f t="shared" si="97"/>
        <v>0</v>
      </c>
      <c r="AC1193" s="308"/>
      <c r="AD1193" s="238"/>
      <c r="AE1193" s="238"/>
      <c r="AF1193" s="190"/>
      <c r="AG1193" s="190"/>
      <c r="AH1193" s="200"/>
      <c r="AI1193" s="200"/>
      <c r="AJ1193" s="187"/>
      <c r="AK1193" s="187"/>
      <c r="AL1193" s="187"/>
      <c r="AM1193" s="252"/>
      <c r="AN1193" s="252"/>
      <c r="AO1193" s="252"/>
      <c r="AP1193" s="252"/>
      <c r="AQ1193" s="262"/>
      <c r="AR1193" s="255"/>
    </row>
    <row r="1194" spans="1:44" ht="13.5" customHeight="1" x14ac:dyDescent="0.2">
      <c r="A1194" s="278"/>
      <c r="B1194" s="287"/>
      <c r="C1194" s="305"/>
      <c r="D1194" s="287"/>
      <c r="E1194" s="302"/>
      <c r="F1194" s="287"/>
      <c r="G1194" s="225"/>
      <c r="H1194" s="197"/>
      <c r="I1194" s="243"/>
      <c r="J1194" s="182"/>
      <c r="K1194" s="180"/>
      <c r="L1194" s="180"/>
      <c r="M1194" s="182"/>
      <c r="N1194" s="190"/>
      <c r="O1194" s="190"/>
      <c r="P1194" s="193"/>
      <c r="Q1194" s="180"/>
      <c r="R1194" s="257"/>
      <c r="S1194" s="30" t="s">
        <v>1301</v>
      </c>
      <c r="T1194" s="76"/>
      <c r="U1194" s="77"/>
      <c r="V1194" s="77"/>
      <c r="W1194" s="77"/>
      <c r="X1194" s="77"/>
      <c r="Y1194" s="77"/>
      <c r="Z1194" s="31" t="str">
        <f t="shared" si="98"/>
        <v/>
      </c>
      <c r="AA1194" s="81">
        <f t="shared" si="99"/>
        <v>0</v>
      </c>
      <c r="AB1194" s="81">
        <f t="shared" si="97"/>
        <v>0</v>
      </c>
      <c r="AC1194" s="308"/>
      <c r="AD1194" s="238"/>
      <c r="AE1194" s="238"/>
      <c r="AF1194" s="190"/>
      <c r="AG1194" s="190"/>
      <c r="AH1194" s="200"/>
      <c r="AI1194" s="200"/>
      <c r="AJ1194" s="187"/>
      <c r="AK1194" s="187"/>
      <c r="AL1194" s="187"/>
      <c r="AM1194" s="252"/>
      <c r="AN1194" s="252"/>
      <c r="AO1194" s="252"/>
      <c r="AP1194" s="252"/>
      <c r="AQ1194" s="262"/>
      <c r="AR1194" s="209"/>
    </row>
    <row r="1195" spans="1:44" ht="13.5" customHeight="1" x14ac:dyDescent="0.2">
      <c r="A1195" s="278"/>
      <c r="B1195" s="287"/>
      <c r="C1195" s="305"/>
      <c r="D1195" s="287"/>
      <c r="E1195" s="302"/>
      <c r="F1195" s="287"/>
      <c r="G1195" s="225"/>
      <c r="H1195" s="197"/>
      <c r="I1195" s="243"/>
      <c r="J1195" s="182"/>
      <c r="K1195" s="180"/>
      <c r="L1195" s="180"/>
      <c r="M1195" s="182"/>
      <c r="N1195" s="190"/>
      <c r="O1195" s="190"/>
      <c r="P1195" s="193"/>
      <c r="Q1195" s="180"/>
      <c r="R1195" s="257"/>
      <c r="S1195" s="30" t="s">
        <v>1302</v>
      </c>
      <c r="T1195" s="76"/>
      <c r="U1195" s="77"/>
      <c r="V1195" s="77"/>
      <c r="W1195" s="77"/>
      <c r="X1195" s="77"/>
      <c r="Y1195" s="77"/>
      <c r="Z1195" s="31" t="str">
        <f t="shared" si="98"/>
        <v/>
      </c>
      <c r="AA1195" s="81">
        <f t="shared" si="99"/>
        <v>0</v>
      </c>
      <c r="AB1195" s="81">
        <f t="shared" si="97"/>
        <v>0</v>
      </c>
      <c r="AC1195" s="308"/>
      <c r="AD1195" s="238"/>
      <c r="AE1195" s="238"/>
      <c r="AF1195" s="190"/>
      <c r="AG1195" s="190"/>
      <c r="AH1195" s="200"/>
      <c r="AI1195" s="200"/>
      <c r="AJ1195" s="187"/>
      <c r="AK1195" s="187"/>
      <c r="AL1195" s="187"/>
      <c r="AM1195" s="252"/>
      <c r="AN1195" s="252"/>
      <c r="AO1195" s="252"/>
      <c r="AP1195" s="252"/>
      <c r="AQ1195" s="262"/>
      <c r="AR1195" s="209"/>
    </row>
    <row r="1196" spans="1:44" ht="13.5" customHeight="1" x14ac:dyDescent="0.2">
      <c r="A1196" s="278"/>
      <c r="B1196" s="287"/>
      <c r="C1196" s="305"/>
      <c r="D1196" s="287"/>
      <c r="E1196" s="302"/>
      <c r="F1196" s="287"/>
      <c r="G1196" s="225"/>
      <c r="H1196" s="197"/>
      <c r="I1196" s="243"/>
      <c r="J1196" s="182"/>
      <c r="K1196" s="180"/>
      <c r="L1196" s="180"/>
      <c r="M1196" s="182"/>
      <c r="N1196" s="190"/>
      <c r="O1196" s="190"/>
      <c r="P1196" s="193"/>
      <c r="Q1196" s="180"/>
      <c r="R1196" s="257"/>
      <c r="S1196" s="30" t="s">
        <v>1303</v>
      </c>
      <c r="T1196" s="76"/>
      <c r="U1196" s="77"/>
      <c r="V1196" s="77"/>
      <c r="W1196" s="77"/>
      <c r="X1196" s="77"/>
      <c r="Y1196" s="77"/>
      <c r="Z1196" s="31" t="str">
        <f t="shared" si="98"/>
        <v/>
      </c>
      <c r="AA1196" s="81">
        <f t="shared" si="99"/>
        <v>0</v>
      </c>
      <c r="AB1196" s="81">
        <f t="shared" si="97"/>
        <v>0</v>
      </c>
      <c r="AC1196" s="308"/>
      <c r="AD1196" s="238"/>
      <c r="AE1196" s="238"/>
      <c r="AF1196" s="190"/>
      <c r="AG1196" s="190"/>
      <c r="AH1196" s="200"/>
      <c r="AI1196" s="200"/>
      <c r="AJ1196" s="187"/>
      <c r="AK1196" s="187"/>
      <c r="AL1196" s="187"/>
      <c r="AM1196" s="252"/>
      <c r="AN1196" s="252"/>
      <c r="AO1196" s="252"/>
      <c r="AP1196" s="252"/>
      <c r="AQ1196" s="262"/>
      <c r="AR1196" s="209"/>
    </row>
    <row r="1197" spans="1:44" ht="13.5" customHeight="1" x14ac:dyDescent="0.2">
      <c r="A1197" s="278"/>
      <c r="B1197" s="287"/>
      <c r="C1197" s="305"/>
      <c r="D1197" s="287"/>
      <c r="E1197" s="302"/>
      <c r="F1197" s="287"/>
      <c r="G1197" s="225"/>
      <c r="H1197" s="197"/>
      <c r="I1197" s="243"/>
      <c r="J1197" s="182"/>
      <c r="K1197" s="180"/>
      <c r="L1197" s="180"/>
      <c r="M1197" s="182"/>
      <c r="N1197" s="190"/>
      <c r="O1197" s="190"/>
      <c r="P1197" s="193"/>
      <c r="Q1197" s="180"/>
      <c r="R1197" s="257"/>
      <c r="S1197" s="30" t="s">
        <v>1304</v>
      </c>
      <c r="T1197" s="76"/>
      <c r="U1197" s="77"/>
      <c r="V1197" s="77"/>
      <c r="W1197" s="77"/>
      <c r="X1197" s="77"/>
      <c r="Y1197" s="77"/>
      <c r="Z1197" s="31" t="str">
        <f t="shared" si="98"/>
        <v/>
      </c>
      <c r="AA1197" s="81">
        <f t="shared" si="99"/>
        <v>0</v>
      </c>
      <c r="AB1197" s="81">
        <f t="shared" si="97"/>
        <v>0</v>
      </c>
      <c r="AC1197" s="308"/>
      <c r="AD1197" s="238"/>
      <c r="AE1197" s="238"/>
      <c r="AF1197" s="190"/>
      <c r="AG1197" s="190"/>
      <c r="AH1197" s="200"/>
      <c r="AI1197" s="200"/>
      <c r="AJ1197" s="187"/>
      <c r="AK1197" s="187"/>
      <c r="AL1197" s="187"/>
      <c r="AM1197" s="252"/>
      <c r="AN1197" s="252"/>
      <c r="AO1197" s="252"/>
      <c r="AP1197" s="252"/>
      <c r="AQ1197" s="262"/>
      <c r="AR1197" s="209"/>
    </row>
    <row r="1198" spans="1:44" ht="13.5" customHeight="1" x14ac:dyDescent="0.2">
      <c r="A1198" s="278"/>
      <c r="B1198" s="287"/>
      <c r="C1198" s="305"/>
      <c r="D1198" s="287"/>
      <c r="E1198" s="302"/>
      <c r="F1198" s="287"/>
      <c r="G1198" s="225"/>
      <c r="H1198" s="197"/>
      <c r="I1198" s="243">
        <v>47.5</v>
      </c>
      <c r="J1198" s="182"/>
      <c r="K1198" s="180"/>
      <c r="L1198" s="180"/>
      <c r="M1198" s="182"/>
      <c r="N1198" s="190"/>
      <c r="O1198" s="190"/>
      <c r="P1198" s="193"/>
      <c r="Q1198" s="180"/>
      <c r="R1198" s="256">
        <f>IF(Q1198="SI",1,IF(Q1198="NO",3,0))</f>
        <v>0</v>
      </c>
      <c r="S1198" s="30" t="s">
        <v>1305</v>
      </c>
      <c r="T1198" s="76"/>
      <c r="U1198" s="77"/>
      <c r="V1198" s="77"/>
      <c r="W1198" s="77"/>
      <c r="X1198" s="77"/>
      <c r="Y1198" s="77"/>
      <c r="Z1198" s="31" t="str">
        <f t="shared" si="98"/>
        <v/>
      </c>
      <c r="AA1198" s="81">
        <f t="shared" si="99"/>
        <v>0</v>
      </c>
      <c r="AB1198" s="81">
        <f t="shared" si="97"/>
        <v>0</v>
      </c>
      <c r="AC1198" s="308"/>
      <c r="AD1198" s="238"/>
      <c r="AE1198" s="238"/>
      <c r="AF1198" s="190"/>
      <c r="AG1198" s="190"/>
      <c r="AH1198" s="200"/>
      <c r="AI1198" s="200"/>
      <c r="AJ1198" s="187"/>
      <c r="AK1198" s="187"/>
      <c r="AL1198" s="187"/>
      <c r="AM1198" s="252"/>
      <c r="AN1198" s="252"/>
      <c r="AO1198" s="252"/>
      <c r="AP1198" s="252"/>
      <c r="AQ1198" s="262"/>
      <c r="AR1198" s="255"/>
    </row>
    <row r="1199" spans="1:44" ht="13.5" customHeight="1" x14ac:dyDescent="0.2">
      <c r="A1199" s="278"/>
      <c r="B1199" s="287"/>
      <c r="C1199" s="305"/>
      <c r="D1199" s="287"/>
      <c r="E1199" s="302"/>
      <c r="F1199" s="287"/>
      <c r="G1199" s="225"/>
      <c r="H1199" s="197"/>
      <c r="I1199" s="243"/>
      <c r="J1199" s="182"/>
      <c r="K1199" s="180"/>
      <c r="L1199" s="180"/>
      <c r="M1199" s="182"/>
      <c r="N1199" s="190"/>
      <c r="O1199" s="190"/>
      <c r="P1199" s="193"/>
      <c r="Q1199" s="180"/>
      <c r="R1199" s="257"/>
      <c r="S1199" s="30" t="s">
        <v>1157</v>
      </c>
      <c r="T1199" s="76"/>
      <c r="U1199" s="77"/>
      <c r="V1199" s="77"/>
      <c r="W1199" s="77"/>
      <c r="X1199" s="77"/>
      <c r="Y1199" s="77"/>
      <c r="Z1199" s="31" t="str">
        <f t="shared" si="98"/>
        <v/>
      </c>
      <c r="AA1199" s="81">
        <f t="shared" si="99"/>
        <v>0</v>
      </c>
      <c r="AB1199" s="81">
        <f t="shared" si="97"/>
        <v>0</v>
      </c>
      <c r="AC1199" s="308"/>
      <c r="AD1199" s="238"/>
      <c r="AE1199" s="238"/>
      <c r="AF1199" s="190"/>
      <c r="AG1199" s="190"/>
      <c r="AH1199" s="200"/>
      <c r="AI1199" s="200"/>
      <c r="AJ1199" s="187"/>
      <c r="AK1199" s="187"/>
      <c r="AL1199" s="187"/>
      <c r="AM1199" s="252"/>
      <c r="AN1199" s="252"/>
      <c r="AO1199" s="252"/>
      <c r="AP1199" s="252"/>
      <c r="AQ1199" s="262"/>
      <c r="AR1199" s="209"/>
    </row>
    <row r="1200" spans="1:44" ht="13.5" customHeight="1" x14ac:dyDescent="0.2">
      <c r="A1200" s="278"/>
      <c r="B1200" s="287"/>
      <c r="C1200" s="305"/>
      <c r="D1200" s="287"/>
      <c r="E1200" s="302"/>
      <c r="F1200" s="287"/>
      <c r="G1200" s="225"/>
      <c r="H1200" s="197"/>
      <c r="I1200" s="243"/>
      <c r="J1200" s="182"/>
      <c r="K1200" s="180"/>
      <c r="L1200" s="180"/>
      <c r="M1200" s="182"/>
      <c r="N1200" s="190"/>
      <c r="O1200" s="190"/>
      <c r="P1200" s="193"/>
      <c r="Q1200" s="180"/>
      <c r="R1200" s="257"/>
      <c r="S1200" s="30" t="s">
        <v>1306</v>
      </c>
      <c r="T1200" s="76"/>
      <c r="U1200" s="77"/>
      <c r="V1200" s="77"/>
      <c r="W1200" s="77"/>
      <c r="X1200" s="77"/>
      <c r="Y1200" s="77"/>
      <c r="Z1200" s="31" t="str">
        <f t="shared" si="98"/>
        <v/>
      </c>
      <c r="AA1200" s="81">
        <f t="shared" si="99"/>
        <v>0</v>
      </c>
      <c r="AB1200" s="81">
        <f t="shared" si="97"/>
        <v>0</v>
      </c>
      <c r="AC1200" s="308"/>
      <c r="AD1200" s="238"/>
      <c r="AE1200" s="238"/>
      <c r="AF1200" s="190"/>
      <c r="AG1200" s="190"/>
      <c r="AH1200" s="200"/>
      <c r="AI1200" s="200"/>
      <c r="AJ1200" s="187"/>
      <c r="AK1200" s="187"/>
      <c r="AL1200" s="187"/>
      <c r="AM1200" s="252"/>
      <c r="AN1200" s="252"/>
      <c r="AO1200" s="252"/>
      <c r="AP1200" s="252"/>
      <c r="AQ1200" s="262"/>
      <c r="AR1200" s="209"/>
    </row>
    <row r="1201" spans="1:44" ht="13.5" customHeight="1" x14ac:dyDescent="0.2">
      <c r="A1201" s="278"/>
      <c r="B1201" s="287"/>
      <c r="C1201" s="305"/>
      <c r="D1201" s="287"/>
      <c r="E1201" s="302"/>
      <c r="F1201" s="287"/>
      <c r="G1201" s="225"/>
      <c r="H1201" s="197"/>
      <c r="I1201" s="243"/>
      <c r="J1201" s="182"/>
      <c r="K1201" s="180"/>
      <c r="L1201" s="180"/>
      <c r="M1201" s="182"/>
      <c r="N1201" s="190"/>
      <c r="O1201" s="190"/>
      <c r="P1201" s="193"/>
      <c r="Q1201" s="180"/>
      <c r="R1201" s="257"/>
      <c r="S1201" s="30" t="s">
        <v>1307</v>
      </c>
      <c r="T1201" s="76"/>
      <c r="U1201" s="77"/>
      <c r="V1201" s="77"/>
      <c r="W1201" s="77"/>
      <c r="X1201" s="77"/>
      <c r="Y1201" s="77"/>
      <c r="Z1201" s="31" t="str">
        <f t="shared" si="98"/>
        <v/>
      </c>
      <c r="AA1201" s="81">
        <f t="shared" si="99"/>
        <v>0</v>
      </c>
      <c r="AB1201" s="81">
        <f t="shared" si="97"/>
        <v>0</v>
      </c>
      <c r="AC1201" s="308"/>
      <c r="AD1201" s="238"/>
      <c r="AE1201" s="238"/>
      <c r="AF1201" s="190"/>
      <c r="AG1201" s="190"/>
      <c r="AH1201" s="200"/>
      <c r="AI1201" s="200"/>
      <c r="AJ1201" s="187"/>
      <c r="AK1201" s="187"/>
      <c r="AL1201" s="187"/>
      <c r="AM1201" s="252"/>
      <c r="AN1201" s="252"/>
      <c r="AO1201" s="252"/>
      <c r="AP1201" s="252"/>
      <c r="AQ1201" s="262"/>
      <c r="AR1201" s="209"/>
    </row>
    <row r="1202" spans="1:44" ht="13.5" customHeight="1" x14ac:dyDescent="0.2">
      <c r="A1202" s="279"/>
      <c r="B1202" s="288"/>
      <c r="C1202" s="306"/>
      <c r="D1202" s="288"/>
      <c r="E1202" s="303"/>
      <c r="F1202" s="288"/>
      <c r="G1202" s="226"/>
      <c r="H1202" s="198"/>
      <c r="I1202" s="244"/>
      <c r="J1202" s="228"/>
      <c r="K1202" s="181"/>
      <c r="L1202" s="181"/>
      <c r="M1202" s="228"/>
      <c r="N1202" s="191"/>
      <c r="O1202" s="191"/>
      <c r="P1202" s="194"/>
      <c r="Q1202" s="181"/>
      <c r="R1202" s="299"/>
      <c r="S1202" s="32" t="s">
        <v>1308</v>
      </c>
      <c r="T1202" s="78"/>
      <c r="U1202" s="79"/>
      <c r="V1202" s="79"/>
      <c r="W1202" s="79"/>
      <c r="X1202" s="79"/>
      <c r="Y1202" s="79"/>
      <c r="Z1202" s="33" t="str">
        <f t="shared" si="98"/>
        <v/>
      </c>
      <c r="AA1202" s="82">
        <f t="shared" si="99"/>
        <v>0</v>
      </c>
      <c r="AB1202" s="82">
        <f t="shared" si="97"/>
        <v>0</v>
      </c>
      <c r="AC1202" s="309"/>
      <c r="AD1202" s="239"/>
      <c r="AE1202" s="239"/>
      <c r="AF1202" s="191"/>
      <c r="AG1202" s="191"/>
      <c r="AH1202" s="201"/>
      <c r="AI1202" s="201"/>
      <c r="AJ1202" s="188"/>
      <c r="AK1202" s="188"/>
      <c r="AL1202" s="188"/>
      <c r="AM1202" s="253"/>
      <c r="AN1202" s="253"/>
      <c r="AO1202" s="253"/>
      <c r="AP1202" s="253"/>
      <c r="AQ1202" s="263"/>
      <c r="AR1202" s="210"/>
    </row>
    <row r="1203" spans="1:44" ht="13.5" customHeight="1" x14ac:dyDescent="0.2">
      <c r="A1203" s="289" t="str">
        <f>IF(E1203&lt;&gt;"",'Información General'!$D$15&amp;"_"&amp;+$A$1+48,"")</f>
        <v/>
      </c>
      <c r="B1203" s="274"/>
      <c r="C1203" s="271"/>
      <c r="D1203" s="274"/>
      <c r="E1203" s="280"/>
      <c r="F1203" s="274"/>
      <c r="G1203" s="283"/>
      <c r="H1203" s="242"/>
      <c r="I1203" s="300">
        <v>48.1</v>
      </c>
      <c r="J1203" s="242"/>
      <c r="K1203" s="196"/>
      <c r="L1203" s="196"/>
      <c r="M1203" s="242"/>
      <c r="N1203" s="183"/>
      <c r="O1203" s="183"/>
      <c r="P1203" s="234" t="str">
        <f>IF(AND(N1203&lt;&gt;"",O1203&lt;&gt;""),IF(AND(N1203&gt;5,O1203&gt;5),"I",IF(AND(N1203&lt;=5,O1203&gt;5),"II",IF(AND(N1203&gt;5,O1203&lt;=5),"IV",IF(AND(N1203&lt;=5,O1203&lt;=5),"III")))),"")</f>
        <v/>
      </c>
      <c r="Q1203" s="196"/>
      <c r="R1203" s="297">
        <f>IF(Q1203="SI",1,IF(Q1203="NO",3,0))</f>
        <v>0</v>
      </c>
      <c r="S1203" s="28" t="s">
        <v>1309</v>
      </c>
      <c r="T1203" s="73"/>
      <c r="U1203" s="74"/>
      <c r="V1203" s="74"/>
      <c r="W1203" s="74"/>
      <c r="X1203" s="74"/>
      <c r="Y1203" s="74"/>
      <c r="Z1203" s="29" t="str">
        <f t="shared" si="98"/>
        <v/>
      </c>
      <c r="AA1203" s="80">
        <f t="shared" si="99"/>
        <v>0</v>
      </c>
      <c r="AB1203" s="80">
        <f>IF(Z1203="Deficiente",1,0)</f>
        <v>0</v>
      </c>
      <c r="AC1203" s="337" t="str">
        <f>IF(SUM(R1203:R1227)&gt;=1,IF((SUM(R1203:R1227)/COUNTA(Q1203:Q1227))=1,IF(SUM(AA1203:AA1227)&gt;=1,IF(SUM(AA1203:AA1227)/(SUM(AA1203:AA1227)+SUM(AB1203:AB1227))=100%,"SI","NO"),"NO"),"NO"),"")</f>
        <v/>
      </c>
      <c r="AD1203" s="237" t="str">
        <f>IF($N1203=1,"b","")</f>
        <v/>
      </c>
      <c r="AE1203" s="237" t="str">
        <f>IF($O1203=1,"b","")</f>
        <v/>
      </c>
      <c r="AF1203" s="183"/>
      <c r="AG1203" s="183"/>
      <c r="AH1203" s="199">
        <f>IF(OR($AD1203="b",$AE1203="b"),2,0)</f>
        <v>0</v>
      </c>
      <c r="AI1203" s="199">
        <f>IF(AND($N1203=1,$AF1203=1,$O1203=1,$AG1203=1),1,0)</f>
        <v>0</v>
      </c>
      <c r="AJ1203" s="215">
        <f>IF(AF1203&lt;&gt;"",IF(AI1203=1,1,IF(OR($AF1203&gt;$N1203,AND($AC1203="SI",$AF1203=$N1203),AND($AC1203="NO",$AF1203&lt;&gt;$N1203)),0,1)),0)</f>
        <v>0</v>
      </c>
      <c r="AK1203" s="215">
        <f>IF(AG1203&lt;&gt;"",IF(AI1203=1,1,IF(OR(AG1203&gt;O1203,AND(AC1203="SI",AG1203=O1203),AND(AC1203="NO",AG1203&lt;&gt;O1203)),0,1)),0)</f>
        <v>0</v>
      </c>
      <c r="AL1203" s="215">
        <f>IF(AC1203&lt;&gt;"",(+AI1203+AJ1203+AK1203),0)</f>
        <v>0</v>
      </c>
      <c r="AM1203" s="333" t="str">
        <f>IF($AL1203&gt;=2,IF(AND($AF1203="",$AG1203=""),"",IF(AND($AF1203&gt;5,$AG1203&gt;5),"I","")),"")</f>
        <v/>
      </c>
      <c r="AN1203" s="333" t="str">
        <f>IF($AL1203&gt;=2,IF(AND($AF1203="",$AG1203=""),"",IF(AND($AF1203&lt;6,$AG1203&gt;5),"II","")),"")</f>
        <v/>
      </c>
      <c r="AO1203" s="333" t="str">
        <f>IF($AL1203&gt;=2,IF(AND($AF1203="",$AG1203=""),"",IF(AND($AF1203&lt;6,$AG1203&lt;6),"III","")),"")</f>
        <v/>
      </c>
      <c r="AP1203" s="333" t="str">
        <f>IF($AL1203&gt;=2,IF(AND($AF1203="",$AG1203=""),"",IF(AND($AF1203&gt;5,$AG1203&lt;6),"IV","")),"")</f>
        <v/>
      </c>
      <c r="AQ1203" s="264"/>
      <c r="AR1203" s="267"/>
    </row>
    <row r="1204" spans="1:44" ht="13.5" customHeight="1" x14ac:dyDescent="0.2">
      <c r="A1204" s="290"/>
      <c r="B1204" s="275"/>
      <c r="C1204" s="272"/>
      <c r="D1204" s="275"/>
      <c r="E1204" s="281"/>
      <c r="F1204" s="275"/>
      <c r="G1204" s="284"/>
      <c r="H1204" s="197"/>
      <c r="I1204" s="295"/>
      <c r="J1204" s="197"/>
      <c r="K1204" s="195"/>
      <c r="L1204" s="195"/>
      <c r="M1204" s="197"/>
      <c r="N1204" s="184"/>
      <c r="O1204" s="184"/>
      <c r="P1204" s="235"/>
      <c r="Q1204" s="195"/>
      <c r="R1204" s="257"/>
      <c r="S1204" s="30" t="s">
        <v>1310</v>
      </c>
      <c r="T1204" s="76"/>
      <c r="U1204" s="77"/>
      <c r="V1204" s="77"/>
      <c r="W1204" s="77"/>
      <c r="X1204" s="77"/>
      <c r="Y1204" s="77"/>
      <c r="Z1204" s="31" t="str">
        <f t="shared" si="98"/>
        <v/>
      </c>
      <c r="AA1204" s="81">
        <f t="shared" ref="AA1204:AA1227" si="100">IF(Z1204="Suficiente",1,0)</f>
        <v>0</v>
      </c>
      <c r="AB1204" s="81">
        <f t="shared" ref="AB1204:AB1227" si="101">IF(Z1204="Deficiente",1,0)</f>
        <v>0</v>
      </c>
      <c r="AC1204" s="338"/>
      <c r="AD1204" s="238"/>
      <c r="AE1204" s="238"/>
      <c r="AF1204" s="184"/>
      <c r="AG1204" s="184"/>
      <c r="AH1204" s="200"/>
      <c r="AI1204" s="200"/>
      <c r="AJ1204" s="216"/>
      <c r="AK1204" s="216"/>
      <c r="AL1204" s="216"/>
      <c r="AM1204" s="252"/>
      <c r="AN1204" s="252"/>
      <c r="AO1204" s="252"/>
      <c r="AP1204" s="252"/>
      <c r="AQ1204" s="265"/>
      <c r="AR1204" s="209"/>
    </row>
    <row r="1205" spans="1:44" ht="13.5" customHeight="1" x14ac:dyDescent="0.2">
      <c r="A1205" s="290"/>
      <c r="B1205" s="275"/>
      <c r="C1205" s="272"/>
      <c r="D1205" s="275"/>
      <c r="E1205" s="281"/>
      <c r="F1205" s="275"/>
      <c r="G1205" s="284"/>
      <c r="H1205" s="197"/>
      <c r="I1205" s="295"/>
      <c r="J1205" s="197"/>
      <c r="K1205" s="195"/>
      <c r="L1205" s="195"/>
      <c r="M1205" s="197"/>
      <c r="N1205" s="184"/>
      <c r="O1205" s="184"/>
      <c r="P1205" s="235"/>
      <c r="Q1205" s="195"/>
      <c r="R1205" s="257"/>
      <c r="S1205" s="30" t="s">
        <v>1311</v>
      </c>
      <c r="T1205" s="76"/>
      <c r="U1205" s="77"/>
      <c r="V1205" s="77"/>
      <c r="W1205" s="77"/>
      <c r="X1205" s="77"/>
      <c r="Y1205" s="77"/>
      <c r="Z1205" s="31" t="str">
        <f t="shared" si="98"/>
        <v/>
      </c>
      <c r="AA1205" s="81">
        <f t="shared" si="100"/>
        <v>0</v>
      </c>
      <c r="AB1205" s="81">
        <f t="shared" si="101"/>
        <v>0</v>
      </c>
      <c r="AC1205" s="338"/>
      <c r="AD1205" s="238"/>
      <c r="AE1205" s="238"/>
      <c r="AF1205" s="184"/>
      <c r="AG1205" s="184"/>
      <c r="AH1205" s="200"/>
      <c r="AI1205" s="200"/>
      <c r="AJ1205" s="216"/>
      <c r="AK1205" s="216"/>
      <c r="AL1205" s="216"/>
      <c r="AM1205" s="252"/>
      <c r="AN1205" s="252"/>
      <c r="AO1205" s="252"/>
      <c r="AP1205" s="252"/>
      <c r="AQ1205" s="265"/>
      <c r="AR1205" s="209"/>
    </row>
    <row r="1206" spans="1:44" ht="13.5" customHeight="1" x14ac:dyDescent="0.2">
      <c r="A1206" s="290"/>
      <c r="B1206" s="275"/>
      <c r="C1206" s="272"/>
      <c r="D1206" s="275"/>
      <c r="E1206" s="281"/>
      <c r="F1206" s="275"/>
      <c r="G1206" s="284"/>
      <c r="H1206" s="197"/>
      <c r="I1206" s="295"/>
      <c r="J1206" s="197"/>
      <c r="K1206" s="195"/>
      <c r="L1206" s="195"/>
      <c r="M1206" s="197"/>
      <c r="N1206" s="184"/>
      <c r="O1206" s="184"/>
      <c r="P1206" s="235"/>
      <c r="Q1206" s="195"/>
      <c r="R1206" s="257"/>
      <c r="S1206" s="30" t="s">
        <v>1312</v>
      </c>
      <c r="T1206" s="76"/>
      <c r="U1206" s="77"/>
      <c r="V1206" s="77"/>
      <c r="W1206" s="77"/>
      <c r="X1206" s="77"/>
      <c r="Y1206" s="77"/>
      <c r="Z1206" s="31" t="str">
        <f t="shared" si="98"/>
        <v/>
      </c>
      <c r="AA1206" s="81">
        <f t="shared" si="100"/>
        <v>0</v>
      </c>
      <c r="AB1206" s="81">
        <f t="shared" si="101"/>
        <v>0</v>
      </c>
      <c r="AC1206" s="338"/>
      <c r="AD1206" s="238"/>
      <c r="AE1206" s="238"/>
      <c r="AF1206" s="184"/>
      <c r="AG1206" s="184"/>
      <c r="AH1206" s="200"/>
      <c r="AI1206" s="200"/>
      <c r="AJ1206" s="216"/>
      <c r="AK1206" s="216"/>
      <c r="AL1206" s="216"/>
      <c r="AM1206" s="252"/>
      <c r="AN1206" s="252"/>
      <c r="AO1206" s="252"/>
      <c r="AP1206" s="252"/>
      <c r="AQ1206" s="265"/>
      <c r="AR1206" s="209"/>
    </row>
    <row r="1207" spans="1:44" ht="13.5" customHeight="1" x14ac:dyDescent="0.2">
      <c r="A1207" s="290"/>
      <c r="B1207" s="275"/>
      <c r="C1207" s="272"/>
      <c r="D1207" s="275"/>
      <c r="E1207" s="281"/>
      <c r="F1207" s="275"/>
      <c r="G1207" s="284"/>
      <c r="H1207" s="197"/>
      <c r="I1207" s="295"/>
      <c r="J1207" s="334"/>
      <c r="K1207" s="195"/>
      <c r="L1207" s="195"/>
      <c r="M1207" s="197"/>
      <c r="N1207" s="184"/>
      <c r="O1207" s="184"/>
      <c r="P1207" s="235"/>
      <c r="Q1207" s="195"/>
      <c r="R1207" s="257"/>
      <c r="S1207" s="30" t="s">
        <v>1313</v>
      </c>
      <c r="T1207" s="76"/>
      <c r="U1207" s="77"/>
      <c r="V1207" s="77"/>
      <c r="W1207" s="77"/>
      <c r="X1207" s="77"/>
      <c r="Y1207" s="77"/>
      <c r="Z1207" s="31" t="str">
        <f t="shared" si="98"/>
        <v/>
      </c>
      <c r="AA1207" s="81">
        <f t="shared" si="100"/>
        <v>0</v>
      </c>
      <c r="AB1207" s="81">
        <f t="shared" si="101"/>
        <v>0</v>
      </c>
      <c r="AC1207" s="338"/>
      <c r="AD1207" s="238"/>
      <c r="AE1207" s="238"/>
      <c r="AF1207" s="184"/>
      <c r="AG1207" s="184"/>
      <c r="AH1207" s="200"/>
      <c r="AI1207" s="200"/>
      <c r="AJ1207" s="216"/>
      <c r="AK1207" s="216"/>
      <c r="AL1207" s="216"/>
      <c r="AM1207" s="252"/>
      <c r="AN1207" s="252"/>
      <c r="AO1207" s="252"/>
      <c r="AP1207" s="252"/>
      <c r="AQ1207" s="265"/>
      <c r="AR1207" s="209"/>
    </row>
    <row r="1208" spans="1:44" ht="13.5" customHeight="1" x14ac:dyDescent="0.2">
      <c r="A1208" s="290"/>
      <c r="B1208" s="275"/>
      <c r="C1208" s="272"/>
      <c r="D1208" s="275"/>
      <c r="E1208" s="281"/>
      <c r="F1208" s="275"/>
      <c r="G1208" s="284"/>
      <c r="H1208" s="197"/>
      <c r="I1208" s="356">
        <v>48.2</v>
      </c>
      <c r="J1208" s="197"/>
      <c r="K1208" s="357"/>
      <c r="L1208" s="195"/>
      <c r="M1208" s="197"/>
      <c r="N1208" s="184"/>
      <c r="O1208" s="184"/>
      <c r="P1208" s="235"/>
      <c r="Q1208" s="195"/>
      <c r="R1208" s="298">
        <f>IF(Q1208="SI",1,IF(Q1208="NO",3,0))</f>
        <v>0</v>
      </c>
      <c r="S1208" s="30" t="s">
        <v>1314</v>
      </c>
      <c r="T1208" s="76"/>
      <c r="U1208" s="77"/>
      <c r="V1208" s="77"/>
      <c r="W1208" s="77"/>
      <c r="X1208" s="77"/>
      <c r="Y1208" s="77"/>
      <c r="Z1208" s="31" t="str">
        <f t="shared" si="98"/>
        <v/>
      </c>
      <c r="AA1208" s="81">
        <f t="shared" si="100"/>
        <v>0</v>
      </c>
      <c r="AB1208" s="81">
        <f t="shared" si="101"/>
        <v>0</v>
      </c>
      <c r="AC1208" s="338"/>
      <c r="AD1208" s="238"/>
      <c r="AE1208" s="238"/>
      <c r="AF1208" s="184"/>
      <c r="AG1208" s="184"/>
      <c r="AH1208" s="200"/>
      <c r="AI1208" s="200"/>
      <c r="AJ1208" s="216"/>
      <c r="AK1208" s="216"/>
      <c r="AL1208" s="216"/>
      <c r="AM1208" s="252"/>
      <c r="AN1208" s="252"/>
      <c r="AO1208" s="252"/>
      <c r="AP1208" s="252"/>
      <c r="AQ1208" s="265"/>
      <c r="AR1208" s="208"/>
    </row>
    <row r="1209" spans="1:44" ht="13.5" customHeight="1" x14ac:dyDescent="0.2">
      <c r="A1209" s="290"/>
      <c r="B1209" s="275"/>
      <c r="C1209" s="272"/>
      <c r="D1209" s="275"/>
      <c r="E1209" s="281"/>
      <c r="F1209" s="275"/>
      <c r="G1209" s="284"/>
      <c r="H1209" s="197"/>
      <c r="I1209" s="356"/>
      <c r="J1209" s="197"/>
      <c r="K1209" s="357"/>
      <c r="L1209" s="195"/>
      <c r="M1209" s="197"/>
      <c r="N1209" s="184"/>
      <c r="O1209" s="184"/>
      <c r="P1209" s="235"/>
      <c r="Q1209" s="195"/>
      <c r="R1209" s="257"/>
      <c r="S1209" s="30" t="s">
        <v>1315</v>
      </c>
      <c r="T1209" s="76"/>
      <c r="U1209" s="77"/>
      <c r="V1209" s="77"/>
      <c r="W1209" s="77"/>
      <c r="X1209" s="77"/>
      <c r="Y1209" s="77"/>
      <c r="Z1209" s="31" t="str">
        <f t="shared" si="98"/>
        <v/>
      </c>
      <c r="AA1209" s="81">
        <f t="shared" si="100"/>
        <v>0</v>
      </c>
      <c r="AB1209" s="81">
        <f t="shared" si="101"/>
        <v>0</v>
      </c>
      <c r="AC1209" s="338"/>
      <c r="AD1209" s="238"/>
      <c r="AE1209" s="238"/>
      <c r="AF1209" s="184"/>
      <c r="AG1209" s="184"/>
      <c r="AH1209" s="200"/>
      <c r="AI1209" s="200"/>
      <c r="AJ1209" s="216"/>
      <c r="AK1209" s="216"/>
      <c r="AL1209" s="216"/>
      <c r="AM1209" s="252"/>
      <c r="AN1209" s="252"/>
      <c r="AO1209" s="252"/>
      <c r="AP1209" s="252"/>
      <c r="AQ1209" s="265"/>
      <c r="AR1209" s="209"/>
    </row>
    <row r="1210" spans="1:44" ht="13.5" customHeight="1" x14ac:dyDescent="0.2">
      <c r="A1210" s="290"/>
      <c r="B1210" s="275"/>
      <c r="C1210" s="272"/>
      <c r="D1210" s="275"/>
      <c r="E1210" s="281"/>
      <c r="F1210" s="275"/>
      <c r="G1210" s="284"/>
      <c r="H1210" s="197"/>
      <c r="I1210" s="356"/>
      <c r="J1210" s="197"/>
      <c r="K1210" s="357"/>
      <c r="L1210" s="195"/>
      <c r="M1210" s="197"/>
      <c r="N1210" s="184"/>
      <c r="O1210" s="184"/>
      <c r="P1210" s="235"/>
      <c r="Q1210" s="195"/>
      <c r="R1210" s="257"/>
      <c r="S1210" s="30" t="s">
        <v>1316</v>
      </c>
      <c r="T1210" s="76"/>
      <c r="U1210" s="77"/>
      <c r="V1210" s="77"/>
      <c r="W1210" s="77"/>
      <c r="X1210" s="77"/>
      <c r="Y1210" s="77"/>
      <c r="Z1210" s="31" t="str">
        <f t="shared" si="98"/>
        <v/>
      </c>
      <c r="AA1210" s="81">
        <f t="shared" si="100"/>
        <v>0</v>
      </c>
      <c r="AB1210" s="81">
        <f t="shared" si="101"/>
        <v>0</v>
      </c>
      <c r="AC1210" s="338"/>
      <c r="AD1210" s="238"/>
      <c r="AE1210" s="238"/>
      <c r="AF1210" s="184"/>
      <c r="AG1210" s="184"/>
      <c r="AH1210" s="200"/>
      <c r="AI1210" s="200"/>
      <c r="AJ1210" s="216"/>
      <c r="AK1210" s="216"/>
      <c r="AL1210" s="216"/>
      <c r="AM1210" s="252"/>
      <c r="AN1210" s="252"/>
      <c r="AO1210" s="252"/>
      <c r="AP1210" s="252"/>
      <c r="AQ1210" s="265"/>
      <c r="AR1210" s="209"/>
    </row>
    <row r="1211" spans="1:44" ht="13.5" customHeight="1" x14ac:dyDescent="0.2">
      <c r="A1211" s="290"/>
      <c r="B1211" s="275"/>
      <c r="C1211" s="272"/>
      <c r="D1211" s="275"/>
      <c r="E1211" s="281"/>
      <c r="F1211" s="275"/>
      <c r="G1211" s="284"/>
      <c r="H1211" s="197"/>
      <c r="I1211" s="356"/>
      <c r="J1211" s="197"/>
      <c r="K1211" s="357"/>
      <c r="L1211" s="195"/>
      <c r="M1211" s="197"/>
      <c r="N1211" s="184"/>
      <c r="O1211" s="184"/>
      <c r="P1211" s="235"/>
      <c r="Q1211" s="195"/>
      <c r="R1211" s="257"/>
      <c r="S1211" s="30" t="s">
        <v>1317</v>
      </c>
      <c r="T1211" s="76"/>
      <c r="U1211" s="77"/>
      <c r="V1211" s="77"/>
      <c r="W1211" s="77"/>
      <c r="X1211" s="77"/>
      <c r="Y1211" s="77"/>
      <c r="Z1211" s="31" t="str">
        <f t="shared" si="98"/>
        <v/>
      </c>
      <c r="AA1211" s="81">
        <f t="shared" si="100"/>
        <v>0</v>
      </c>
      <c r="AB1211" s="81">
        <f t="shared" si="101"/>
        <v>0</v>
      </c>
      <c r="AC1211" s="338"/>
      <c r="AD1211" s="238"/>
      <c r="AE1211" s="238"/>
      <c r="AF1211" s="184"/>
      <c r="AG1211" s="184"/>
      <c r="AH1211" s="200"/>
      <c r="AI1211" s="200"/>
      <c r="AJ1211" s="216"/>
      <c r="AK1211" s="216"/>
      <c r="AL1211" s="216"/>
      <c r="AM1211" s="252"/>
      <c r="AN1211" s="252"/>
      <c r="AO1211" s="252"/>
      <c r="AP1211" s="252"/>
      <c r="AQ1211" s="265"/>
      <c r="AR1211" s="209"/>
    </row>
    <row r="1212" spans="1:44" ht="13.5" customHeight="1" x14ac:dyDescent="0.2">
      <c r="A1212" s="290"/>
      <c r="B1212" s="275"/>
      <c r="C1212" s="272"/>
      <c r="D1212" s="275"/>
      <c r="E1212" s="281"/>
      <c r="F1212" s="275"/>
      <c r="G1212" s="284"/>
      <c r="H1212" s="197"/>
      <c r="I1212" s="356"/>
      <c r="J1212" s="197"/>
      <c r="K1212" s="357"/>
      <c r="L1212" s="195"/>
      <c r="M1212" s="197"/>
      <c r="N1212" s="184"/>
      <c r="O1212" s="184"/>
      <c r="P1212" s="235"/>
      <c r="Q1212" s="195"/>
      <c r="R1212" s="257"/>
      <c r="S1212" s="30" t="s">
        <v>1318</v>
      </c>
      <c r="T1212" s="76"/>
      <c r="U1212" s="77"/>
      <c r="V1212" s="77"/>
      <c r="W1212" s="77"/>
      <c r="X1212" s="77"/>
      <c r="Y1212" s="77"/>
      <c r="Z1212" s="31" t="str">
        <f t="shared" si="98"/>
        <v/>
      </c>
      <c r="AA1212" s="81">
        <f t="shared" si="100"/>
        <v>0</v>
      </c>
      <c r="AB1212" s="81">
        <f t="shared" si="101"/>
        <v>0</v>
      </c>
      <c r="AC1212" s="338"/>
      <c r="AD1212" s="238"/>
      <c r="AE1212" s="238"/>
      <c r="AF1212" s="184"/>
      <c r="AG1212" s="184"/>
      <c r="AH1212" s="200"/>
      <c r="AI1212" s="200"/>
      <c r="AJ1212" s="216"/>
      <c r="AK1212" s="216"/>
      <c r="AL1212" s="216"/>
      <c r="AM1212" s="252"/>
      <c r="AN1212" s="252"/>
      <c r="AO1212" s="252"/>
      <c r="AP1212" s="252"/>
      <c r="AQ1212" s="265"/>
      <c r="AR1212" s="209"/>
    </row>
    <row r="1213" spans="1:44" ht="13.5" customHeight="1" x14ac:dyDescent="0.2">
      <c r="A1213" s="290"/>
      <c r="B1213" s="275"/>
      <c r="C1213" s="272"/>
      <c r="D1213" s="275"/>
      <c r="E1213" s="281"/>
      <c r="F1213" s="275"/>
      <c r="G1213" s="284"/>
      <c r="H1213" s="197"/>
      <c r="I1213" s="356">
        <v>48.3</v>
      </c>
      <c r="J1213" s="197"/>
      <c r="K1213" s="357"/>
      <c r="L1213" s="195"/>
      <c r="M1213" s="197"/>
      <c r="N1213" s="184"/>
      <c r="O1213" s="184"/>
      <c r="P1213" s="235"/>
      <c r="Q1213" s="195"/>
      <c r="R1213" s="298">
        <f>IF(Q1213="SI",1,IF(Q1213="NO",3,0))</f>
        <v>0</v>
      </c>
      <c r="S1213" s="30" t="s">
        <v>1319</v>
      </c>
      <c r="T1213" s="76"/>
      <c r="U1213" s="77"/>
      <c r="V1213" s="77"/>
      <c r="W1213" s="77"/>
      <c r="X1213" s="77"/>
      <c r="Y1213" s="77"/>
      <c r="Z1213" s="31" t="str">
        <f t="shared" si="98"/>
        <v/>
      </c>
      <c r="AA1213" s="81">
        <f t="shared" si="100"/>
        <v>0</v>
      </c>
      <c r="AB1213" s="81">
        <f t="shared" si="101"/>
        <v>0</v>
      </c>
      <c r="AC1213" s="338"/>
      <c r="AD1213" s="238"/>
      <c r="AE1213" s="238"/>
      <c r="AF1213" s="184"/>
      <c r="AG1213" s="184"/>
      <c r="AH1213" s="200"/>
      <c r="AI1213" s="200"/>
      <c r="AJ1213" s="216"/>
      <c r="AK1213" s="216"/>
      <c r="AL1213" s="216"/>
      <c r="AM1213" s="252"/>
      <c r="AN1213" s="252"/>
      <c r="AO1213" s="252"/>
      <c r="AP1213" s="252"/>
      <c r="AQ1213" s="265"/>
      <c r="AR1213" s="208"/>
    </row>
    <row r="1214" spans="1:44" ht="13.5" customHeight="1" x14ac:dyDescent="0.2">
      <c r="A1214" s="290"/>
      <c r="B1214" s="275"/>
      <c r="C1214" s="272"/>
      <c r="D1214" s="275"/>
      <c r="E1214" s="281"/>
      <c r="F1214" s="275"/>
      <c r="G1214" s="284"/>
      <c r="H1214" s="197"/>
      <c r="I1214" s="356"/>
      <c r="J1214" s="197"/>
      <c r="K1214" s="357"/>
      <c r="L1214" s="195"/>
      <c r="M1214" s="197"/>
      <c r="N1214" s="184"/>
      <c r="O1214" s="184"/>
      <c r="P1214" s="235"/>
      <c r="Q1214" s="195"/>
      <c r="R1214" s="257"/>
      <c r="S1214" s="30" t="s">
        <v>1320</v>
      </c>
      <c r="T1214" s="76"/>
      <c r="U1214" s="77"/>
      <c r="V1214" s="77"/>
      <c r="W1214" s="77"/>
      <c r="X1214" s="77"/>
      <c r="Y1214" s="77"/>
      <c r="Z1214" s="31" t="str">
        <f t="shared" si="98"/>
        <v/>
      </c>
      <c r="AA1214" s="81">
        <f t="shared" si="100"/>
        <v>0</v>
      </c>
      <c r="AB1214" s="81">
        <f t="shared" si="101"/>
        <v>0</v>
      </c>
      <c r="AC1214" s="338"/>
      <c r="AD1214" s="238"/>
      <c r="AE1214" s="238"/>
      <c r="AF1214" s="184"/>
      <c r="AG1214" s="184"/>
      <c r="AH1214" s="200"/>
      <c r="AI1214" s="200"/>
      <c r="AJ1214" s="216"/>
      <c r="AK1214" s="216"/>
      <c r="AL1214" s="216"/>
      <c r="AM1214" s="252"/>
      <c r="AN1214" s="252"/>
      <c r="AO1214" s="252"/>
      <c r="AP1214" s="252"/>
      <c r="AQ1214" s="265"/>
      <c r="AR1214" s="209"/>
    </row>
    <row r="1215" spans="1:44" ht="13.5" customHeight="1" x14ac:dyDescent="0.2">
      <c r="A1215" s="290"/>
      <c r="B1215" s="275"/>
      <c r="C1215" s="272"/>
      <c r="D1215" s="275"/>
      <c r="E1215" s="281"/>
      <c r="F1215" s="275"/>
      <c r="G1215" s="284"/>
      <c r="H1215" s="197"/>
      <c r="I1215" s="356"/>
      <c r="J1215" s="197"/>
      <c r="K1215" s="357"/>
      <c r="L1215" s="195"/>
      <c r="M1215" s="197"/>
      <c r="N1215" s="184"/>
      <c r="O1215" s="184"/>
      <c r="P1215" s="235"/>
      <c r="Q1215" s="195"/>
      <c r="R1215" s="257"/>
      <c r="S1215" s="30" t="s">
        <v>1321</v>
      </c>
      <c r="T1215" s="76"/>
      <c r="U1215" s="77"/>
      <c r="V1215" s="77"/>
      <c r="W1215" s="77"/>
      <c r="X1215" s="77"/>
      <c r="Y1215" s="77"/>
      <c r="Z1215" s="31" t="str">
        <f t="shared" si="98"/>
        <v/>
      </c>
      <c r="AA1215" s="81">
        <f t="shared" si="100"/>
        <v>0</v>
      </c>
      <c r="AB1215" s="81">
        <f t="shared" si="101"/>
        <v>0</v>
      </c>
      <c r="AC1215" s="338"/>
      <c r="AD1215" s="238"/>
      <c r="AE1215" s="238"/>
      <c r="AF1215" s="184"/>
      <c r="AG1215" s="184"/>
      <c r="AH1215" s="200"/>
      <c r="AI1215" s="200"/>
      <c r="AJ1215" s="216"/>
      <c r="AK1215" s="216"/>
      <c r="AL1215" s="216"/>
      <c r="AM1215" s="252"/>
      <c r="AN1215" s="252"/>
      <c r="AO1215" s="252"/>
      <c r="AP1215" s="252"/>
      <c r="AQ1215" s="265"/>
      <c r="AR1215" s="209"/>
    </row>
    <row r="1216" spans="1:44" ht="13.5" customHeight="1" x14ac:dyDescent="0.2">
      <c r="A1216" s="290"/>
      <c r="B1216" s="275"/>
      <c r="C1216" s="272"/>
      <c r="D1216" s="275"/>
      <c r="E1216" s="281"/>
      <c r="F1216" s="275"/>
      <c r="G1216" s="284"/>
      <c r="H1216" s="197"/>
      <c r="I1216" s="356"/>
      <c r="J1216" s="197"/>
      <c r="K1216" s="357"/>
      <c r="L1216" s="195"/>
      <c r="M1216" s="197"/>
      <c r="N1216" s="184"/>
      <c r="O1216" s="184"/>
      <c r="P1216" s="235"/>
      <c r="Q1216" s="195"/>
      <c r="R1216" s="257"/>
      <c r="S1216" s="30" t="s">
        <v>271</v>
      </c>
      <c r="T1216" s="76"/>
      <c r="U1216" s="77"/>
      <c r="V1216" s="77"/>
      <c r="W1216" s="77"/>
      <c r="X1216" s="77"/>
      <c r="Y1216" s="77"/>
      <c r="Z1216" s="31" t="str">
        <f t="shared" si="98"/>
        <v/>
      </c>
      <c r="AA1216" s="81">
        <f t="shared" si="100"/>
        <v>0</v>
      </c>
      <c r="AB1216" s="81">
        <f t="shared" si="101"/>
        <v>0</v>
      </c>
      <c r="AC1216" s="338"/>
      <c r="AD1216" s="238"/>
      <c r="AE1216" s="238"/>
      <c r="AF1216" s="184"/>
      <c r="AG1216" s="184"/>
      <c r="AH1216" s="200"/>
      <c r="AI1216" s="200"/>
      <c r="AJ1216" s="216"/>
      <c r="AK1216" s="216"/>
      <c r="AL1216" s="216"/>
      <c r="AM1216" s="252"/>
      <c r="AN1216" s="252"/>
      <c r="AO1216" s="252"/>
      <c r="AP1216" s="252"/>
      <c r="AQ1216" s="265"/>
      <c r="AR1216" s="209"/>
    </row>
    <row r="1217" spans="1:44" ht="13.5" customHeight="1" x14ac:dyDescent="0.2">
      <c r="A1217" s="290"/>
      <c r="B1217" s="275"/>
      <c r="C1217" s="272"/>
      <c r="D1217" s="275"/>
      <c r="E1217" s="281"/>
      <c r="F1217" s="275"/>
      <c r="G1217" s="284"/>
      <c r="H1217" s="197"/>
      <c r="I1217" s="356"/>
      <c r="J1217" s="197"/>
      <c r="K1217" s="357"/>
      <c r="L1217" s="195"/>
      <c r="M1217" s="197"/>
      <c r="N1217" s="184"/>
      <c r="O1217" s="184"/>
      <c r="P1217" s="235"/>
      <c r="Q1217" s="195"/>
      <c r="R1217" s="257"/>
      <c r="S1217" s="30" t="s">
        <v>1322</v>
      </c>
      <c r="T1217" s="76"/>
      <c r="U1217" s="77"/>
      <c r="V1217" s="77"/>
      <c r="W1217" s="77"/>
      <c r="X1217" s="77"/>
      <c r="Y1217" s="77"/>
      <c r="Z1217" s="31" t="str">
        <f t="shared" si="98"/>
        <v/>
      </c>
      <c r="AA1217" s="81">
        <f t="shared" si="100"/>
        <v>0</v>
      </c>
      <c r="AB1217" s="81">
        <f t="shared" si="101"/>
        <v>0</v>
      </c>
      <c r="AC1217" s="338"/>
      <c r="AD1217" s="238"/>
      <c r="AE1217" s="238"/>
      <c r="AF1217" s="184"/>
      <c r="AG1217" s="184"/>
      <c r="AH1217" s="200"/>
      <c r="AI1217" s="200"/>
      <c r="AJ1217" s="216"/>
      <c r="AK1217" s="216"/>
      <c r="AL1217" s="216"/>
      <c r="AM1217" s="252"/>
      <c r="AN1217" s="252"/>
      <c r="AO1217" s="252"/>
      <c r="AP1217" s="252"/>
      <c r="AQ1217" s="265"/>
      <c r="AR1217" s="209"/>
    </row>
    <row r="1218" spans="1:44" ht="13.5" customHeight="1" x14ac:dyDescent="0.2">
      <c r="A1218" s="290"/>
      <c r="B1218" s="275"/>
      <c r="C1218" s="272"/>
      <c r="D1218" s="275"/>
      <c r="E1218" s="281"/>
      <c r="F1218" s="275"/>
      <c r="G1218" s="284"/>
      <c r="H1218" s="197"/>
      <c r="I1218" s="356">
        <v>48.4</v>
      </c>
      <c r="J1218" s="197"/>
      <c r="K1218" s="357"/>
      <c r="L1218" s="195"/>
      <c r="M1218" s="197"/>
      <c r="N1218" s="184"/>
      <c r="O1218" s="184"/>
      <c r="P1218" s="235"/>
      <c r="Q1218" s="195"/>
      <c r="R1218" s="298">
        <f>IF(Q1218="SI",1,IF(Q1218="NO",3,0))</f>
        <v>0</v>
      </c>
      <c r="S1218" s="30" t="s">
        <v>1323</v>
      </c>
      <c r="T1218" s="76"/>
      <c r="U1218" s="77"/>
      <c r="V1218" s="77"/>
      <c r="W1218" s="77"/>
      <c r="X1218" s="77"/>
      <c r="Y1218" s="77"/>
      <c r="Z1218" s="31" t="str">
        <f t="shared" si="98"/>
        <v/>
      </c>
      <c r="AA1218" s="81">
        <f t="shared" si="100"/>
        <v>0</v>
      </c>
      <c r="AB1218" s="81">
        <f t="shared" si="101"/>
        <v>0</v>
      </c>
      <c r="AC1218" s="338"/>
      <c r="AD1218" s="238"/>
      <c r="AE1218" s="238"/>
      <c r="AF1218" s="184"/>
      <c r="AG1218" s="184"/>
      <c r="AH1218" s="200"/>
      <c r="AI1218" s="200"/>
      <c r="AJ1218" s="216"/>
      <c r="AK1218" s="216"/>
      <c r="AL1218" s="216"/>
      <c r="AM1218" s="252"/>
      <c r="AN1218" s="252"/>
      <c r="AO1218" s="252"/>
      <c r="AP1218" s="252"/>
      <c r="AQ1218" s="265"/>
      <c r="AR1218" s="208"/>
    </row>
    <row r="1219" spans="1:44" ht="13.5" customHeight="1" x14ac:dyDescent="0.2">
      <c r="A1219" s="290"/>
      <c r="B1219" s="275"/>
      <c r="C1219" s="272"/>
      <c r="D1219" s="275"/>
      <c r="E1219" s="281"/>
      <c r="F1219" s="275"/>
      <c r="G1219" s="284"/>
      <c r="H1219" s="197"/>
      <c r="I1219" s="356"/>
      <c r="J1219" s="197"/>
      <c r="K1219" s="357"/>
      <c r="L1219" s="195"/>
      <c r="M1219" s="197"/>
      <c r="N1219" s="184"/>
      <c r="O1219" s="184"/>
      <c r="P1219" s="235"/>
      <c r="Q1219" s="195"/>
      <c r="R1219" s="257"/>
      <c r="S1219" s="30" t="s">
        <v>1324</v>
      </c>
      <c r="T1219" s="76"/>
      <c r="U1219" s="77"/>
      <c r="V1219" s="77"/>
      <c r="W1219" s="77"/>
      <c r="X1219" s="77"/>
      <c r="Y1219" s="77"/>
      <c r="Z1219" s="31" t="str">
        <f t="shared" si="98"/>
        <v/>
      </c>
      <c r="AA1219" s="81">
        <f t="shared" si="100"/>
        <v>0</v>
      </c>
      <c r="AB1219" s="81">
        <f t="shared" si="101"/>
        <v>0</v>
      </c>
      <c r="AC1219" s="338"/>
      <c r="AD1219" s="238"/>
      <c r="AE1219" s="238"/>
      <c r="AF1219" s="184"/>
      <c r="AG1219" s="184"/>
      <c r="AH1219" s="200"/>
      <c r="AI1219" s="200"/>
      <c r="AJ1219" s="216"/>
      <c r="AK1219" s="216"/>
      <c r="AL1219" s="216"/>
      <c r="AM1219" s="252"/>
      <c r="AN1219" s="252"/>
      <c r="AO1219" s="252"/>
      <c r="AP1219" s="252"/>
      <c r="AQ1219" s="265"/>
      <c r="AR1219" s="209"/>
    </row>
    <row r="1220" spans="1:44" ht="13.5" customHeight="1" x14ac:dyDescent="0.2">
      <c r="A1220" s="290"/>
      <c r="B1220" s="275"/>
      <c r="C1220" s="272"/>
      <c r="D1220" s="275"/>
      <c r="E1220" s="281"/>
      <c r="F1220" s="275"/>
      <c r="G1220" s="284"/>
      <c r="H1220" s="197"/>
      <c r="I1220" s="356"/>
      <c r="J1220" s="197"/>
      <c r="K1220" s="357"/>
      <c r="L1220" s="195"/>
      <c r="M1220" s="197"/>
      <c r="N1220" s="184"/>
      <c r="O1220" s="184"/>
      <c r="P1220" s="235"/>
      <c r="Q1220" s="195"/>
      <c r="R1220" s="257"/>
      <c r="S1220" s="30" t="s">
        <v>1325</v>
      </c>
      <c r="T1220" s="76"/>
      <c r="U1220" s="77"/>
      <c r="V1220" s="77"/>
      <c r="W1220" s="77"/>
      <c r="X1220" s="77"/>
      <c r="Y1220" s="77"/>
      <c r="Z1220" s="31" t="str">
        <f t="shared" si="98"/>
        <v/>
      </c>
      <c r="AA1220" s="81">
        <f t="shared" si="100"/>
        <v>0</v>
      </c>
      <c r="AB1220" s="81">
        <f t="shared" si="101"/>
        <v>0</v>
      </c>
      <c r="AC1220" s="338"/>
      <c r="AD1220" s="238"/>
      <c r="AE1220" s="238"/>
      <c r="AF1220" s="184"/>
      <c r="AG1220" s="184"/>
      <c r="AH1220" s="200"/>
      <c r="AI1220" s="200"/>
      <c r="AJ1220" s="216"/>
      <c r="AK1220" s="216"/>
      <c r="AL1220" s="216"/>
      <c r="AM1220" s="252"/>
      <c r="AN1220" s="252"/>
      <c r="AO1220" s="252"/>
      <c r="AP1220" s="252"/>
      <c r="AQ1220" s="265"/>
      <c r="AR1220" s="209"/>
    </row>
    <row r="1221" spans="1:44" ht="13.5" customHeight="1" x14ac:dyDescent="0.2">
      <c r="A1221" s="290"/>
      <c r="B1221" s="275"/>
      <c r="C1221" s="272"/>
      <c r="D1221" s="275"/>
      <c r="E1221" s="281"/>
      <c r="F1221" s="275"/>
      <c r="G1221" s="284"/>
      <c r="H1221" s="197"/>
      <c r="I1221" s="356"/>
      <c r="J1221" s="197"/>
      <c r="K1221" s="357"/>
      <c r="L1221" s="195"/>
      <c r="M1221" s="197"/>
      <c r="N1221" s="184"/>
      <c r="O1221" s="184"/>
      <c r="P1221" s="235"/>
      <c r="Q1221" s="195"/>
      <c r="R1221" s="257"/>
      <c r="S1221" s="30" t="s">
        <v>1326</v>
      </c>
      <c r="T1221" s="76"/>
      <c r="U1221" s="77"/>
      <c r="V1221" s="77"/>
      <c r="W1221" s="77"/>
      <c r="X1221" s="77"/>
      <c r="Y1221" s="77"/>
      <c r="Z1221" s="31" t="str">
        <f t="shared" si="98"/>
        <v/>
      </c>
      <c r="AA1221" s="81">
        <f t="shared" si="100"/>
        <v>0</v>
      </c>
      <c r="AB1221" s="81">
        <f t="shared" si="101"/>
        <v>0</v>
      </c>
      <c r="AC1221" s="338"/>
      <c r="AD1221" s="238"/>
      <c r="AE1221" s="238"/>
      <c r="AF1221" s="184"/>
      <c r="AG1221" s="184"/>
      <c r="AH1221" s="200"/>
      <c r="AI1221" s="200"/>
      <c r="AJ1221" s="216"/>
      <c r="AK1221" s="216"/>
      <c r="AL1221" s="216"/>
      <c r="AM1221" s="252"/>
      <c r="AN1221" s="252"/>
      <c r="AO1221" s="252"/>
      <c r="AP1221" s="252"/>
      <c r="AQ1221" s="265"/>
      <c r="AR1221" s="209"/>
    </row>
    <row r="1222" spans="1:44" ht="13.5" customHeight="1" x14ac:dyDescent="0.2">
      <c r="A1222" s="290"/>
      <c r="B1222" s="275"/>
      <c r="C1222" s="272"/>
      <c r="D1222" s="275"/>
      <c r="E1222" s="281"/>
      <c r="F1222" s="275"/>
      <c r="G1222" s="284"/>
      <c r="H1222" s="197"/>
      <c r="I1222" s="356"/>
      <c r="J1222" s="197"/>
      <c r="K1222" s="357"/>
      <c r="L1222" s="195"/>
      <c r="M1222" s="197"/>
      <c r="N1222" s="184"/>
      <c r="O1222" s="184"/>
      <c r="P1222" s="235"/>
      <c r="Q1222" s="195"/>
      <c r="R1222" s="257"/>
      <c r="S1222" s="30" t="s">
        <v>1327</v>
      </c>
      <c r="T1222" s="76"/>
      <c r="U1222" s="77"/>
      <c r="V1222" s="77"/>
      <c r="W1222" s="77"/>
      <c r="X1222" s="77"/>
      <c r="Y1222" s="77"/>
      <c r="Z1222" s="31" t="str">
        <f t="shared" si="98"/>
        <v/>
      </c>
      <c r="AA1222" s="81">
        <f t="shared" si="100"/>
        <v>0</v>
      </c>
      <c r="AB1222" s="81">
        <f t="shared" si="101"/>
        <v>0</v>
      </c>
      <c r="AC1222" s="338"/>
      <c r="AD1222" s="238"/>
      <c r="AE1222" s="238"/>
      <c r="AF1222" s="184"/>
      <c r="AG1222" s="184"/>
      <c r="AH1222" s="200"/>
      <c r="AI1222" s="200"/>
      <c r="AJ1222" s="216"/>
      <c r="AK1222" s="216"/>
      <c r="AL1222" s="216"/>
      <c r="AM1222" s="252"/>
      <c r="AN1222" s="252"/>
      <c r="AO1222" s="252"/>
      <c r="AP1222" s="252"/>
      <c r="AQ1222" s="265"/>
      <c r="AR1222" s="209"/>
    </row>
    <row r="1223" spans="1:44" ht="13.5" customHeight="1" x14ac:dyDescent="0.2">
      <c r="A1223" s="290"/>
      <c r="B1223" s="275"/>
      <c r="C1223" s="272"/>
      <c r="D1223" s="275"/>
      <c r="E1223" s="281"/>
      <c r="F1223" s="275"/>
      <c r="G1223" s="284"/>
      <c r="H1223" s="197"/>
      <c r="I1223" s="295">
        <v>48.5</v>
      </c>
      <c r="J1223" s="329"/>
      <c r="K1223" s="195"/>
      <c r="L1223" s="195"/>
      <c r="M1223" s="197"/>
      <c r="N1223" s="184"/>
      <c r="O1223" s="184"/>
      <c r="P1223" s="235"/>
      <c r="Q1223" s="195"/>
      <c r="R1223" s="298">
        <f>IF(Q1223="SI",1,IF(Q1223="NO",3,0))</f>
        <v>0</v>
      </c>
      <c r="S1223" s="30" t="s">
        <v>1328</v>
      </c>
      <c r="T1223" s="76"/>
      <c r="U1223" s="77"/>
      <c r="V1223" s="77"/>
      <c r="W1223" s="77"/>
      <c r="X1223" s="77"/>
      <c r="Y1223" s="77"/>
      <c r="Z1223" s="31" t="str">
        <f t="shared" si="98"/>
        <v/>
      </c>
      <c r="AA1223" s="81">
        <f t="shared" si="100"/>
        <v>0</v>
      </c>
      <c r="AB1223" s="81">
        <f t="shared" si="101"/>
        <v>0</v>
      </c>
      <c r="AC1223" s="338"/>
      <c r="AD1223" s="238"/>
      <c r="AE1223" s="238"/>
      <c r="AF1223" s="184"/>
      <c r="AG1223" s="184"/>
      <c r="AH1223" s="200"/>
      <c r="AI1223" s="200"/>
      <c r="AJ1223" s="216"/>
      <c r="AK1223" s="216"/>
      <c r="AL1223" s="216"/>
      <c r="AM1223" s="252"/>
      <c r="AN1223" s="252"/>
      <c r="AO1223" s="252"/>
      <c r="AP1223" s="252"/>
      <c r="AQ1223" s="265"/>
      <c r="AR1223" s="208"/>
    </row>
    <row r="1224" spans="1:44" ht="13.5" customHeight="1" x14ac:dyDescent="0.2">
      <c r="A1224" s="290"/>
      <c r="B1224" s="275"/>
      <c r="C1224" s="272"/>
      <c r="D1224" s="275"/>
      <c r="E1224" s="281"/>
      <c r="F1224" s="275"/>
      <c r="G1224" s="284"/>
      <c r="H1224" s="197"/>
      <c r="I1224" s="295"/>
      <c r="J1224" s="197"/>
      <c r="K1224" s="195"/>
      <c r="L1224" s="195"/>
      <c r="M1224" s="197"/>
      <c r="N1224" s="184"/>
      <c r="O1224" s="184"/>
      <c r="P1224" s="235"/>
      <c r="Q1224" s="195"/>
      <c r="R1224" s="257"/>
      <c r="S1224" s="30" t="s">
        <v>1329</v>
      </c>
      <c r="T1224" s="76"/>
      <c r="U1224" s="77"/>
      <c r="V1224" s="77"/>
      <c r="W1224" s="77"/>
      <c r="X1224" s="77"/>
      <c r="Y1224" s="77"/>
      <c r="Z1224" s="31" t="str">
        <f t="shared" si="98"/>
        <v/>
      </c>
      <c r="AA1224" s="81">
        <f t="shared" si="100"/>
        <v>0</v>
      </c>
      <c r="AB1224" s="81">
        <f t="shared" si="101"/>
        <v>0</v>
      </c>
      <c r="AC1224" s="338"/>
      <c r="AD1224" s="238"/>
      <c r="AE1224" s="238"/>
      <c r="AF1224" s="184"/>
      <c r="AG1224" s="184"/>
      <c r="AH1224" s="200"/>
      <c r="AI1224" s="200"/>
      <c r="AJ1224" s="216"/>
      <c r="AK1224" s="216"/>
      <c r="AL1224" s="216"/>
      <c r="AM1224" s="252"/>
      <c r="AN1224" s="252"/>
      <c r="AO1224" s="252"/>
      <c r="AP1224" s="252"/>
      <c r="AQ1224" s="265"/>
      <c r="AR1224" s="209"/>
    </row>
    <row r="1225" spans="1:44" ht="13.5" customHeight="1" x14ac:dyDescent="0.2">
      <c r="A1225" s="290"/>
      <c r="B1225" s="275"/>
      <c r="C1225" s="272"/>
      <c r="D1225" s="275"/>
      <c r="E1225" s="281"/>
      <c r="F1225" s="275"/>
      <c r="G1225" s="284"/>
      <c r="H1225" s="197"/>
      <c r="I1225" s="295"/>
      <c r="J1225" s="197"/>
      <c r="K1225" s="195"/>
      <c r="L1225" s="195"/>
      <c r="M1225" s="197"/>
      <c r="N1225" s="184"/>
      <c r="O1225" s="184"/>
      <c r="P1225" s="235"/>
      <c r="Q1225" s="195"/>
      <c r="R1225" s="257"/>
      <c r="S1225" s="30" t="s">
        <v>1330</v>
      </c>
      <c r="T1225" s="76"/>
      <c r="U1225" s="77"/>
      <c r="V1225" s="77"/>
      <c r="W1225" s="77"/>
      <c r="X1225" s="77"/>
      <c r="Y1225" s="77"/>
      <c r="Z1225" s="31" t="str">
        <f t="shared" si="98"/>
        <v/>
      </c>
      <c r="AA1225" s="81">
        <f t="shared" si="100"/>
        <v>0</v>
      </c>
      <c r="AB1225" s="81">
        <f t="shared" si="101"/>
        <v>0</v>
      </c>
      <c r="AC1225" s="338"/>
      <c r="AD1225" s="238"/>
      <c r="AE1225" s="238"/>
      <c r="AF1225" s="184"/>
      <c r="AG1225" s="184"/>
      <c r="AH1225" s="200"/>
      <c r="AI1225" s="200"/>
      <c r="AJ1225" s="216"/>
      <c r="AK1225" s="216"/>
      <c r="AL1225" s="216"/>
      <c r="AM1225" s="252"/>
      <c r="AN1225" s="252"/>
      <c r="AO1225" s="252"/>
      <c r="AP1225" s="252"/>
      <c r="AQ1225" s="265"/>
      <c r="AR1225" s="209"/>
    </row>
    <row r="1226" spans="1:44" ht="13.5" customHeight="1" x14ac:dyDescent="0.2">
      <c r="A1226" s="290"/>
      <c r="B1226" s="275"/>
      <c r="C1226" s="272"/>
      <c r="D1226" s="275"/>
      <c r="E1226" s="281"/>
      <c r="F1226" s="275"/>
      <c r="G1226" s="284"/>
      <c r="H1226" s="197"/>
      <c r="I1226" s="295"/>
      <c r="J1226" s="197"/>
      <c r="K1226" s="195"/>
      <c r="L1226" s="195"/>
      <c r="M1226" s="197"/>
      <c r="N1226" s="184"/>
      <c r="O1226" s="184"/>
      <c r="P1226" s="235"/>
      <c r="Q1226" s="195"/>
      <c r="R1226" s="257"/>
      <c r="S1226" s="30" t="s">
        <v>1331</v>
      </c>
      <c r="T1226" s="76"/>
      <c r="U1226" s="77"/>
      <c r="V1226" s="77"/>
      <c r="W1226" s="77"/>
      <c r="X1226" s="77"/>
      <c r="Y1226" s="77"/>
      <c r="Z1226" s="31" t="str">
        <f t="shared" si="98"/>
        <v/>
      </c>
      <c r="AA1226" s="81">
        <f t="shared" si="100"/>
        <v>0</v>
      </c>
      <c r="AB1226" s="81">
        <f t="shared" si="101"/>
        <v>0</v>
      </c>
      <c r="AC1226" s="338"/>
      <c r="AD1226" s="238"/>
      <c r="AE1226" s="238"/>
      <c r="AF1226" s="184"/>
      <c r="AG1226" s="184"/>
      <c r="AH1226" s="200"/>
      <c r="AI1226" s="200"/>
      <c r="AJ1226" s="216"/>
      <c r="AK1226" s="216"/>
      <c r="AL1226" s="216"/>
      <c r="AM1226" s="252"/>
      <c r="AN1226" s="252"/>
      <c r="AO1226" s="252"/>
      <c r="AP1226" s="252"/>
      <c r="AQ1226" s="265"/>
      <c r="AR1226" s="209"/>
    </row>
    <row r="1227" spans="1:44" ht="13.5" customHeight="1" x14ac:dyDescent="0.2">
      <c r="A1227" s="291"/>
      <c r="B1227" s="276"/>
      <c r="C1227" s="273"/>
      <c r="D1227" s="276"/>
      <c r="E1227" s="282"/>
      <c r="F1227" s="276"/>
      <c r="G1227" s="285"/>
      <c r="H1227" s="198"/>
      <c r="I1227" s="296"/>
      <c r="J1227" s="197"/>
      <c r="K1227" s="233"/>
      <c r="L1227" s="233"/>
      <c r="M1227" s="198"/>
      <c r="N1227" s="185"/>
      <c r="O1227" s="185"/>
      <c r="P1227" s="236"/>
      <c r="Q1227" s="233"/>
      <c r="R1227" s="299"/>
      <c r="S1227" s="32" t="s">
        <v>1332</v>
      </c>
      <c r="T1227" s="78"/>
      <c r="U1227" s="79"/>
      <c r="V1227" s="79"/>
      <c r="W1227" s="79"/>
      <c r="X1227" s="79"/>
      <c r="Y1227" s="79"/>
      <c r="Z1227" s="33" t="str">
        <f t="shared" si="98"/>
        <v/>
      </c>
      <c r="AA1227" s="82">
        <f t="shared" si="100"/>
        <v>0</v>
      </c>
      <c r="AB1227" s="82">
        <f t="shared" si="101"/>
        <v>0</v>
      </c>
      <c r="AC1227" s="339"/>
      <c r="AD1227" s="239"/>
      <c r="AE1227" s="239"/>
      <c r="AF1227" s="185"/>
      <c r="AG1227" s="185"/>
      <c r="AH1227" s="201"/>
      <c r="AI1227" s="201"/>
      <c r="AJ1227" s="217"/>
      <c r="AK1227" s="217"/>
      <c r="AL1227" s="217"/>
      <c r="AM1227" s="253"/>
      <c r="AN1227" s="253"/>
      <c r="AO1227" s="253"/>
      <c r="AP1227" s="253"/>
      <c r="AQ1227" s="266"/>
      <c r="AR1227" s="210"/>
    </row>
    <row r="1228" spans="1:44" ht="13.5" customHeight="1" x14ac:dyDescent="0.2">
      <c r="A1228" s="277" t="str">
        <f>IF(E1228&lt;&gt;"",'Información General'!$D$15&amp;"_"&amp;+$A$1+49,"")</f>
        <v/>
      </c>
      <c r="B1228" s="286"/>
      <c r="C1228" s="304"/>
      <c r="D1228" s="286"/>
      <c r="E1228" s="301"/>
      <c r="F1228" s="286"/>
      <c r="G1228" s="224"/>
      <c r="H1228" s="242"/>
      <c r="I1228" s="245">
        <v>49.1</v>
      </c>
      <c r="J1228" s="227"/>
      <c r="K1228" s="232"/>
      <c r="L1228" s="232"/>
      <c r="M1228" s="227"/>
      <c r="N1228" s="189"/>
      <c r="O1228" s="189"/>
      <c r="P1228" s="192" t="str">
        <f>IF(AND(N1228&lt;&gt;"",O1228&lt;&gt;""),IF(AND(N1228&gt;5,O1228&gt;5),"I",IF(AND(N1228&lt;=5,O1228&gt;5),"II",IF(AND(N1228&gt;5,O1228&lt;=5),"IV",IF(AND(N1228&lt;=5,O1228&lt;=5),"III")))),"")</f>
        <v/>
      </c>
      <c r="Q1228" s="232"/>
      <c r="R1228" s="310">
        <f>IF(Q1228="SI",1,IF(Q1228="NO",3,0))</f>
        <v>0</v>
      </c>
      <c r="S1228" s="28" t="s">
        <v>1333</v>
      </c>
      <c r="T1228" s="73"/>
      <c r="U1228" s="74"/>
      <c r="V1228" s="74"/>
      <c r="W1228" s="74"/>
      <c r="X1228" s="74"/>
      <c r="Y1228" s="74"/>
      <c r="Z1228" s="29" t="str">
        <f t="shared" si="98"/>
        <v/>
      </c>
      <c r="AA1228" s="80">
        <f t="shared" ref="AA1228:AA1259" si="102">IF(Z1228="Suficiente",1,0)</f>
        <v>0</v>
      </c>
      <c r="AB1228" s="80">
        <f>IF(Z1228="Deficiente",1,0)</f>
        <v>0</v>
      </c>
      <c r="AC1228" s="307" t="str">
        <f>IF(SUM(R1228:R1252)&gt;=1,IF((SUM(R1228:R1252)/COUNTA(Q1228:Q1252))=1,IF(SUM(AA1228:AA1252)&gt;=1,IF(SUM(AA1228:AA1252)/(SUM(AA1228:AA1252)+SUM(AB1228:AB1252))=100%,"SI","NO"),"NO"),"NO"),"")</f>
        <v/>
      </c>
      <c r="AD1228" s="241" t="str">
        <f>IF($N1228=1,"b","")</f>
        <v/>
      </c>
      <c r="AE1228" s="241" t="str">
        <f>IF($O1228=1,"b","")</f>
        <v/>
      </c>
      <c r="AF1228" s="189"/>
      <c r="AG1228" s="189"/>
      <c r="AH1228" s="202">
        <f>IF(OR($AD1228="b",$AE1228="b"),2,0)</f>
        <v>0</v>
      </c>
      <c r="AI1228" s="202">
        <f>IF(AND($N1228=1,$AF1228=1,$O1228=1,$AG1228=1),1,0)</f>
        <v>0</v>
      </c>
      <c r="AJ1228" s="186">
        <f>IF(AF1228&lt;&gt;"",IF(AI1228=1,1,IF(OR($AF1228&gt;$N1228,AND($AC1228="SI",$AF1228=$N1228),AND($AC1228="NO",$AF1228&lt;&gt;$N1228)),0,1)),0)</f>
        <v>0</v>
      </c>
      <c r="AK1228" s="186">
        <f>IF(AG1228&lt;&gt;"",IF(AI1228=1,1,IF(OR(AG1228&gt;O1228,AND(AC1228="SI",AG1228=O1228),AND(AC1228="NO",AG1228&lt;&gt;O1228)),0,1)),0)</f>
        <v>0</v>
      </c>
      <c r="AL1228" s="186">
        <f>IF(AC1228&lt;&gt;"",(+AI1228+AJ1228+AK1228),0)</f>
        <v>0</v>
      </c>
      <c r="AM1228" s="251" t="str">
        <f>IF($AL1228&gt;=2,IF(AND($AF1228="",$AG1228=""),"",IF(AND($AF1228&gt;5,$AG1228&gt;5),"I","")),"")</f>
        <v/>
      </c>
      <c r="AN1228" s="251" t="str">
        <f>IF($AL1228&gt;=2,IF(AND($AF1228="",$AG1228=""),"",IF(AND($AF1228&lt;6,$AG1228&gt;5),"II","")),"")</f>
        <v/>
      </c>
      <c r="AO1228" s="251" t="str">
        <f>IF($AL1228&gt;=2,IF(AND($AF1228="",$AG1228=""),"",IF(AND($AF1228&lt;6,$AG1228&lt;6),"III","")),"")</f>
        <v/>
      </c>
      <c r="AP1228" s="251" t="str">
        <f>IF($AL1228&gt;=2,IF(AND($AF1228="",$AG1228=""),"",IF(AND($AF1228&gt;5,$AG1228&lt;6),"IV","")),"")</f>
        <v/>
      </c>
      <c r="AQ1228" s="261"/>
      <c r="AR1228" s="254"/>
    </row>
    <row r="1229" spans="1:44" ht="13.5" customHeight="1" x14ac:dyDescent="0.2">
      <c r="A1229" s="278"/>
      <c r="B1229" s="287"/>
      <c r="C1229" s="305"/>
      <c r="D1229" s="287"/>
      <c r="E1229" s="302"/>
      <c r="F1229" s="287"/>
      <c r="G1229" s="225"/>
      <c r="H1229" s="197"/>
      <c r="I1229" s="243"/>
      <c r="J1229" s="182"/>
      <c r="K1229" s="180"/>
      <c r="L1229" s="180"/>
      <c r="M1229" s="182"/>
      <c r="N1229" s="190"/>
      <c r="O1229" s="190"/>
      <c r="P1229" s="193"/>
      <c r="Q1229" s="180"/>
      <c r="R1229" s="257"/>
      <c r="S1229" s="30" t="s">
        <v>1334</v>
      </c>
      <c r="T1229" s="76"/>
      <c r="U1229" s="77"/>
      <c r="V1229" s="77"/>
      <c r="W1229" s="77"/>
      <c r="X1229" s="77"/>
      <c r="Y1229" s="77"/>
      <c r="Z1229" s="31" t="str">
        <f t="shared" si="98"/>
        <v/>
      </c>
      <c r="AA1229" s="81">
        <f t="shared" si="102"/>
        <v>0</v>
      </c>
      <c r="AB1229" s="81">
        <f t="shared" ref="AB1229:AB1252" si="103">IF(Z1229="Deficiente",1,0)</f>
        <v>0</v>
      </c>
      <c r="AC1229" s="308"/>
      <c r="AD1229" s="238"/>
      <c r="AE1229" s="238"/>
      <c r="AF1229" s="190"/>
      <c r="AG1229" s="190"/>
      <c r="AH1229" s="200"/>
      <c r="AI1229" s="200"/>
      <c r="AJ1229" s="187"/>
      <c r="AK1229" s="187"/>
      <c r="AL1229" s="187"/>
      <c r="AM1229" s="252"/>
      <c r="AN1229" s="252"/>
      <c r="AO1229" s="252"/>
      <c r="AP1229" s="252"/>
      <c r="AQ1229" s="262"/>
      <c r="AR1229" s="209"/>
    </row>
    <row r="1230" spans="1:44" ht="13.5" customHeight="1" x14ac:dyDescent="0.2">
      <c r="A1230" s="278"/>
      <c r="B1230" s="287"/>
      <c r="C1230" s="305"/>
      <c r="D1230" s="287"/>
      <c r="E1230" s="302"/>
      <c r="F1230" s="287"/>
      <c r="G1230" s="225"/>
      <c r="H1230" s="197"/>
      <c r="I1230" s="243"/>
      <c r="J1230" s="182"/>
      <c r="K1230" s="180"/>
      <c r="L1230" s="180"/>
      <c r="M1230" s="182"/>
      <c r="N1230" s="190"/>
      <c r="O1230" s="190"/>
      <c r="P1230" s="193"/>
      <c r="Q1230" s="180"/>
      <c r="R1230" s="257"/>
      <c r="S1230" s="30" t="s">
        <v>1335</v>
      </c>
      <c r="T1230" s="76"/>
      <c r="U1230" s="77"/>
      <c r="V1230" s="77"/>
      <c r="W1230" s="77"/>
      <c r="X1230" s="77"/>
      <c r="Y1230" s="77"/>
      <c r="Z1230" s="31" t="str">
        <f t="shared" si="98"/>
        <v/>
      </c>
      <c r="AA1230" s="81">
        <f t="shared" si="102"/>
        <v>0</v>
      </c>
      <c r="AB1230" s="81">
        <f t="shared" si="103"/>
        <v>0</v>
      </c>
      <c r="AC1230" s="308"/>
      <c r="AD1230" s="238"/>
      <c r="AE1230" s="238"/>
      <c r="AF1230" s="190"/>
      <c r="AG1230" s="190"/>
      <c r="AH1230" s="200"/>
      <c r="AI1230" s="200"/>
      <c r="AJ1230" s="187"/>
      <c r="AK1230" s="187"/>
      <c r="AL1230" s="187"/>
      <c r="AM1230" s="252"/>
      <c r="AN1230" s="252"/>
      <c r="AO1230" s="252"/>
      <c r="AP1230" s="252"/>
      <c r="AQ1230" s="262"/>
      <c r="AR1230" s="209"/>
    </row>
    <row r="1231" spans="1:44" ht="13.5" customHeight="1" x14ac:dyDescent="0.2">
      <c r="A1231" s="278"/>
      <c r="B1231" s="287"/>
      <c r="C1231" s="305"/>
      <c r="D1231" s="287"/>
      <c r="E1231" s="302"/>
      <c r="F1231" s="287"/>
      <c r="G1231" s="225"/>
      <c r="H1231" s="197"/>
      <c r="I1231" s="243"/>
      <c r="J1231" s="182"/>
      <c r="K1231" s="180"/>
      <c r="L1231" s="180"/>
      <c r="M1231" s="182"/>
      <c r="N1231" s="190"/>
      <c r="O1231" s="190"/>
      <c r="P1231" s="193"/>
      <c r="Q1231" s="180"/>
      <c r="R1231" s="257"/>
      <c r="S1231" s="30" t="s">
        <v>1336</v>
      </c>
      <c r="T1231" s="76"/>
      <c r="U1231" s="77"/>
      <c r="V1231" s="77"/>
      <c r="W1231" s="77"/>
      <c r="X1231" s="77"/>
      <c r="Y1231" s="77"/>
      <c r="Z1231" s="31" t="str">
        <f t="shared" si="98"/>
        <v/>
      </c>
      <c r="AA1231" s="81">
        <f t="shared" si="102"/>
        <v>0</v>
      </c>
      <c r="AB1231" s="81">
        <f t="shared" si="103"/>
        <v>0</v>
      </c>
      <c r="AC1231" s="308"/>
      <c r="AD1231" s="238"/>
      <c r="AE1231" s="238"/>
      <c r="AF1231" s="190"/>
      <c r="AG1231" s="190"/>
      <c r="AH1231" s="200"/>
      <c r="AI1231" s="200"/>
      <c r="AJ1231" s="187"/>
      <c r="AK1231" s="187"/>
      <c r="AL1231" s="187"/>
      <c r="AM1231" s="252"/>
      <c r="AN1231" s="252"/>
      <c r="AO1231" s="252"/>
      <c r="AP1231" s="252"/>
      <c r="AQ1231" s="262"/>
      <c r="AR1231" s="209"/>
    </row>
    <row r="1232" spans="1:44" ht="13.5" customHeight="1" x14ac:dyDescent="0.2">
      <c r="A1232" s="278"/>
      <c r="B1232" s="287"/>
      <c r="C1232" s="305"/>
      <c r="D1232" s="287"/>
      <c r="E1232" s="302"/>
      <c r="F1232" s="287"/>
      <c r="G1232" s="225"/>
      <c r="H1232" s="197"/>
      <c r="I1232" s="243"/>
      <c r="J1232" s="182"/>
      <c r="K1232" s="180"/>
      <c r="L1232" s="180"/>
      <c r="M1232" s="182"/>
      <c r="N1232" s="190"/>
      <c r="O1232" s="190"/>
      <c r="P1232" s="193"/>
      <c r="Q1232" s="180"/>
      <c r="R1232" s="257"/>
      <c r="S1232" s="30" t="s">
        <v>1337</v>
      </c>
      <c r="T1232" s="76"/>
      <c r="U1232" s="77"/>
      <c r="V1232" s="77"/>
      <c r="W1232" s="77"/>
      <c r="X1232" s="77"/>
      <c r="Y1232" s="77"/>
      <c r="Z1232" s="31" t="str">
        <f t="shared" si="98"/>
        <v/>
      </c>
      <c r="AA1232" s="81">
        <f t="shared" si="102"/>
        <v>0</v>
      </c>
      <c r="AB1232" s="81">
        <f t="shared" si="103"/>
        <v>0</v>
      </c>
      <c r="AC1232" s="308"/>
      <c r="AD1232" s="238"/>
      <c r="AE1232" s="238"/>
      <c r="AF1232" s="190"/>
      <c r="AG1232" s="190"/>
      <c r="AH1232" s="200"/>
      <c r="AI1232" s="200"/>
      <c r="AJ1232" s="187"/>
      <c r="AK1232" s="187"/>
      <c r="AL1232" s="187"/>
      <c r="AM1232" s="252"/>
      <c r="AN1232" s="252"/>
      <c r="AO1232" s="252"/>
      <c r="AP1232" s="252"/>
      <c r="AQ1232" s="262"/>
      <c r="AR1232" s="209"/>
    </row>
    <row r="1233" spans="1:44" ht="13.5" customHeight="1" x14ac:dyDescent="0.2">
      <c r="A1233" s="278"/>
      <c r="B1233" s="287"/>
      <c r="C1233" s="305"/>
      <c r="D1233" s="287"/>
      <c r="E1233" s="302"/>
      <c r="F1233" s="287"/>
      <c r="G1233" s="225"/>
      <c r="H1233" s="197"/>
      <c r="I1233" s="243">
        <v>49.2</v>
      </c>
      <c r="J1233" s="182"/>
      <c r="K1233" s="180"/>
      <c r="L1233" s="180"/>
      <c r="M1233" s="182"/>
      <c r="N1233" s="190"/>
      <c r="O1233" s="190"/>
      <c r="P1233" s="193"/>
      <c r="Q1233" s="180"/>
      <c r="R1233" s="256">
        <f>IF(Q1233="SI",1,IF(Q1233="NO",3,0))</f>
        <v>0</v>
      </c>
      <c r="S1233" s="30" t="s">
        <v>1338</v>
      </c>
      <c r="T1233" s="76"/>
      <c r="U1233" s="77"/>
      <c r="V1233" s="77"/>
      <c r="W1233" s="77"/>
      <c r="X1233" s="77"/>
      <c r="Y1233" s="77"/>
      <c r="Z1233" s="31" t="str">
        <f t="shared" si="98"/>
        <v/>
      </c>
      <c r="AA1233" s="81">
        <f t="shared" si="102"/>
        <v>0</v>
      </c>
      <c r="AB1233" s="81">
        <f t="shared" si="103"/>
        <v>0</v>
      </c>
      <c r="AC1233" s="308"/>
      <c r="AD1233" s="238"/>
      <c r="AE1233" s="238"/>
      <c r="AF1233" s="190"/>
      <c r="AG1233" s="190"/>
      <c r="AH1233" s="200"/>
      <c r="AI1233" s="200"/>
      <c r="AJ1233" s="187"/>
      <c r="AK1233" s="187"/>
      <c r="AL1233" s="187"/>
      <c r="AM1233" s="252"/>
      <c r="AN1233" s="252"/>
      <c r="AO1233" s="252"/>
      <c r="AP1233" s="252"/>
      <c r="AQ1233" s="262"/>
      <c r="AR1233" s="255"/>
    </row>
    <row r="1234" spans="1:44" ht="13.5" customHeight="1" x14ac:dyDescent="0.2">
      <c r="A1234" s="278"/>
      <c r="B1234" s="287"/>
      <c r="C1234" s="305"/>
      <c r="D1234" s="287"/>
      <c r="E1234" s="302"/>
      <c r="F1234" s="287"/>
      <c r="G1234" s="225"/>
      <c r="H1234" s="197"/>
      <c r="I1234" s="243"/>
      <c r="J1234" s="182"/>
      <c r="K1234" s="180"/>
      <c r="L1234" s="180"/>
      <c r="M1234" s="182"/>
      <c r="N1234" s="190"/>
      <c r="O1234" s="190"/>
      <c r="P1234" s="193"/>
      <c r="Q1234" s="180"/>
      <c r="R1234" s="257"/>
      <c r="S1234" s="30" t="s">
        <v>1339</v>
      </c>
      <c r="T1234" s="76"/>
      <c r="U1234" s="77"/>
      <c r="V1234" s="77"/>
      <c r="W1234" s="77"/>
      <c r="X1234" s="77"/>
      <c r="Y1234" s="77"/>
      <c r="Z1234" s="31" t="str">
        <f t="shared" si="98"/>
        <v/>
      </c>
      <c r="AA1234" s="81">
        <f t="shared" si="102"/>
        <v>0</v>
      </c>
      <c r="AB1234" s="81">
        <f t="shared" si="103"/>
        <v>0</v>
      </c>
      <c r="AC1234" s="308"/>
      <c r="AD1234" s="238"/>
      <c r="AE1234" s="238"/>
      <c r="AF1234" s="190"/>
      <c r="AG1234" s="190"/>
      <c r="AH1234" s="200"/>
      <c r="AI1234" s="200"/>
      <c r="AJ1234" s="187"/>
      <c r="AK1234" s="187"/>
      <c r="AL1234" s="187"/>
      <c r="AM1234" s="252"/>
      <c r="AN1234" s="252"/>
      <c r="AO1234" s="252"/>
      <c r="AP1234" s="252"/>
      <c r="AQ1234" s="262"/>
      <c r="AR1234" s="209"/>
    </row>
    <row r="1235" spans="1:44" ht="13.5" customHeight="1" x14ac:dyDescent="0.2">
      <c r="A1235" s="278"/>
      <c r="B1235" s="287"/>
      <c r="C1235" s="305"/>
      <c r="D1235" s="287"/>
      <c r="E1235" s="302"/>
      <c r="F1235" s="287"/>
      <c r="G1235" s="225"/>
      <c r="H1235" s="197"/>
      <c r="I1235" s="243"/>
      <c r="J1235" s="182"/>
      <c r="K1235" s="180"/>
      <c r="L1235" s="180"/>
      <c r="M1235" s="182"/>
      <c r="N1235" s="190"/>
      <c r="O1235" s="190"/>
      <c r="P1235" s="193"/>
      <c r="Q1235" s="180"/>
      <c r="R1235" s="257"/>
      <c r="S1235" s="30" t="s">
        <v>1340</v>
      </c>
      <c r="T1235" s="76"/>
      <c r="U1235" s="77"/>
      <c r="V1235" s="77"/>
      <c r="W1235" s="77"/>
      <c r="X1235" s="77"/>
      <c r="Y1235" s="77"/>
      <c r="Z1235" s="31" t="str">
        <f t="shared" si="98"/>
        <v/>
      </c>
      <c r="AA1235" s="81">
        <f t="shared" si="102"/>
        <v>0</v>
      </c>
      <c r="AB1235" s="81">
        <f t="shared" si="103"/>
        <v>0</v>
      </c>
      <c r="AC1235" s="308"/>
      <c r="AD1235" s="238"/>
      <c r="AE1235" s="238"/>
      <c r="AF1235" s="190"/>
      <c r="AG1235" s="190"/>
      <c r="AH1235" s="200"/>
      <c r="AI1235" s="200"/>
      <c r="AJ1235" s="187"/>
      <c r="AK1235" s="187"/>
      <c r="AL1235" s="187"/>
      <c r="AM1235" s="252"/>
      <c r="AN1235" s="252"/>
      <c r="AO1235" s="252"/>
      <c r="AP1235" s="252"/>
      <c r="AQ1235" s="262"/>
      <c r="AR1235" s="209"/>
    </row>
    <row r="1236" spans="1:44" ht="13.5" customHeight="1" x14ac:dyDescent="0.2">
      <c r="A1236" s="278"/>
      <c r="B1236" s="287"/>
      <c r="C1236" s="305"/>
      <c r="D1236" s="287"/>
      <c r="E1236" s="302"/>
      <c r="F1236" s="287"/>
      <c r="G1236" s="225"/>
      <c r="H1236" s="197"/>
      <c r="I1236" s="243"/>
      <c r="J1236" s="182"/>
      <c r="K1236" s="180"/>
      <c r="L1236" s="180"/>
      <c r="M1236" s="182"/>
      <c r="N1236" s="190"/>
      <c r="O1236" s="190"/>
      <c r="P1236" s="193"/>
      <c r="Q1236" s="180"/>
      <c r="R1236" s="257"/>
      <c r="S1236" s="30" t="s">
        <v>1341</v>
      </c>
      <c r="T1236" s="76"/>
      <c r="U1236" s="77"/>
      <c r="V1236" s="77"/>
      <c r="W1236" s="77"/>
      <c r="X1236" s="77"/>
      <c r="Y1236" s="77"/>
      <c r="Z1236" s="31" t="str">
        <f t="shared" si="98"/>
        <v/>
      </c>
      <c r="AA1236" s="81">
        <f t="shared" si="102"/>
        <v>0</v>
      </c>
      <c r="AB1236" s="81">
        <f t="shared" si="103"/>
        <v>0</v>
      </c>
      <c r="AC1236" s="308"/>
      <c r="AD1236" s="238"/>
      <c r="AE1236" s="238"/>
      <c r="AF1236" s="190"/>
      <c r="AG1236" s="190"/>
      <c r="AH1236" s="200"/>
      <c r="AI1236" s="200"/>
      <c r="AJ1236" s="187"/>
      <c r="AK1236" s="187"/>
      <c r="AL1236" s="187"/>
      <c r="AM1236" s="252"/>
      <c r="AN1236" s="252"/>
      <c r="AO1236" s="252"/>
      <c r="AP1236" s="252"/>
      <c r="AQ1236" s="262"/>
      <c r="AR1236" s="209"/>
    </row>
    <row r="1237" spans="1:44" ht="13.5" customHeight="1" x14ac:dyDescent="0.2">
      <c r="A1237" s="278"/>
      <c r="B1237" s="287"/>
      <c r="C1237" s="305"/>
      <c r="D1237" s="287"/>
      <c r="E1237" s="302"/>
      <c r="F1237" s="287"/>
      <c r="G1237" s="225"/>
      <c r="H1237" s="197"/>
      <c r="I1237" s="243"/>
      <c r="J1237" s="182"/>
      <c r="K1237" s="180"/>
      <c r="L1237" s="180"/>
      <c r="M1237" s="182"/>
      <c r="N1237" s="190"/>
      <c r="O1237" s="190"/>
      <c r="P1237" s="193"/>
      <c r="Q1237" s="180"/>
      <c r="R1237" s="257"/>
      <c r="S1237" s="30" t="s">
        <v>1342</v>
      </c>
      <c r="T1237" s="76"/>
      <c r="U1237" s="77"/>
      <c r="V1237" s="77"/>
      <c r="W1237" s="77"/>
      <c r="X1237" s="77"/>
      <c r="Y1237" s="77"/>
      <c r="Z1237" s="31" t="str">
        <f t="shared" si="98"/>
        <v/>
      </c>
      <c r="AA1237" s="81">
        <f t="shared" si="102"/>
        <v>0</v>
      </c>
      <c r="AB1237" s="81">
        <f t="shared" si="103"/>
        <v>0</v>
      </c>
      <c r="AC1237" s="308"/>
      <c r="AD1237" s="238"/>
      <c r="AE1237" s="238"/>
      <c r="AF1237" s="190"/>
      <c r="AG1237" s="190"/>
      <c r="AH1237" s="200"/>
      <c r="AI1237" s="200"/>
      <c r="AJ1237" s="187"/>
      <c r="AK1237" s="187"/>
      <c r="AL1237" s="187"/>
      <c r="AM1237" s="252"/>
      <c r="AN1237" s="252"/>
      <c r="AO1237" s="252"/>
      <c r="AP1237" s="252"/>
      <c r="AQ1237" s="262"/>
      <c r="AR1237" s="209"/>
    </row>
    <row r="1238" spans="1:44" ht="13.5" customHeight="1" x14ac:dyDescent="0.2">
      <c r="A1238" s="278"/>
      <c r="B1238" s="287"/>
      <c r="C1238" s="305"/>
      <c r="D1238" s="287"/>
      <c r="E1238" s="302"/>
      <c r="F1238" s="287"/>
      <c r="G1238" s="225"/>
      <c r="H1238" s="197"/>
      <c r="I1238" s="243">
        <v>49.3</v>
      </c>
      <c r="J1238" s="182"/>
      <c r="K1238" s="180"/>
      <c r="L1238" s="180"/>
      <c r="M1238" s="182"/>
      <c r="N1238" s="190"/>
      <c r="O1238" s="190"/>
      <c r="P1238" s="193"/>
      <c r="Q1238" s="180"/>
      <c r="R1238" s="256">
        <f>IF(Q1238="SI",1,IF(Q1238="NO",3,0))</f>
        <v>0</v>
      </c>
      <c r="S1238" s="30" t="s">
        <v>1343</v>
      </c>
      <c r="T1238" s="76"/>
      <c r="U1238" s="77"/>
      <c r="V1238" s="77"/>
      <c r="W1238" s="77"/>
      <c r="X1238" s="77"/>
      <c r="Y1238" s="77"/>
      <c r="Z1238" s="31" t="str">
        <f t="shared" si="98"/>
        <v/>
      </c>
      <c r="AA1238" s="81">
        <f t="shared" si="102"/>
        <v>0</v>
      </c>
      <c r="AB1238" s="81">
        <f t="shared" si="103"/>
        <v>0</v>
      </c>
      <c r="AC1238" s="308"/>
      <c r="AD1238" s="238"/>
      <c r="AE1238" s="238"/>
      <c r="AF1238" s="190"/>
      <c r="AG1238" s="190"/>
      <c r="AH1238" s="200"/>
      <c r="AI1238" s="200"/>
      <c r="AJ1238" s="187"/>
      <c r="AK1238" s="187"/>
      <c r="AL1238" s="187"/>
      <c r="AM1238" s="252"/>
      <c r="AN1238" s="252"/>
      <c r="AO1238" s="252"/>
      <c r="AP1238" s="252"/>
      <c r="AQ1238" s="262"/>
      <c r="AR1238" s="255"/>
    </row>
    <row r="1239" spans="1:44" ht="13.5" customHeight="1" x14ac:dyDescent="0.2">
      <c r="A1239" s="278"/>
      <c r="B1239" s="287"/>
      <c r="C1239" s="305"/>
      <c r="D1239" s="287"/>
      <c r="E1239" s="302"/>
      <c r="F1239" s="287"/>
      <c r="G1239" s="225"/>
      <c r="H1239" s="197"/>
      <c r="I1239" s="243"/>
      <c r="J1239" s="182"/>
      <c r="K1239" s="180"/>
      <c r="L1239" s="180"/>
      <c r="M1239" s="182"/>
      <c r="N1239" s="190"/>
      <c r="O1239" s="190"/>
      <c r="P1239" s="193"/>
      <c r="Q1239" s="180"/>
      <c r="R1239" s="257"/>
      <c r="S1239" s="30" t="s">
        <v>1344</v>
      </c>
      <c r="T1239" s="76"/>
      <c r="U1239" s="77"/>
      <c r="V1239" s="77"/>
      <c r="W1239" s="77"/>
      <c r="X1239" s="77"/>
      <c r="Y1239" s="77"/>
      <c r="Z1239" s="31" t="str">
        <f t="shared" si="98"/>
        <v/>
      </c>
      <c r="AA1239" s="81">
        <f t="shared" si="102"/>
        <v>0</v>
      </c>
      <c r="AB1239" s="81">
        <f t="shared" si="103"/>
        <v>0</v>
      </c>
      <c r="AC1239" s="308"/>
      <c r="AD1239" s="238"/>
      <c r="AE1239" s="238"/>
      <c r="AF1239" s="190"/>
      <c r="AG1239" s="190"/>
      <c r="AH1239" s="200"/>
      <c r="AI1239" s="200"/>
      <c r="AJ1239" s="187"/>
      <c r="AK1239" s="187"/>
      <c r="AL1239" s="187"/>
      <c r="AM1239" s="252"/>
      <c r="AN1239" s="252"/>
      <c r="AO1239" s="252"/>
      <c r="AP1239" s="252"/>
      <c r="AQ1239" s="262"/>
      <c r="AR1239" s="209"/>
    </row>
    <row r="1240" spans="1:44" ht="13.5" customHeight="1" x14ac:dyDescent="0.2">
      <c r="A1240" s="278"/>
      <c r="B1240" s="287"/>
      <c r="C1240" s="305"/>
      <c r="D1240" s="287"/>
      <c r="E1240" s="302"/>
      <c r="F1240" s="287"/>
      <c r="G1240" s="225"/>
      <c r="H1240" s="197"/>
      <c r="I1240" s="243"/>
      <c r="J1240" s="182"/>
      <c r="K1240" s="180"/>
      <c r="L1240" s="180"/>
      <c r="M1240" s="182"/>
      <c r="N1240" s="190"/>
      <c r="O1240" s="190"/>
      <c r="P1240" s="193"/>
      <c r="Q1240" s="180"/>
      <c r="R1240" s="257"/>
      <c r="S1240" s="30" t="s">
        <v>1345</v>
      </c>
      <c r="T1240" s="76"/>
      <c r="U1240" s="77"/>
      <c r="V1240" s="77"/>
      <c r="W1240" s="77"/>
      <c r="X1240" s="77"/>
      <c r="Y1240" s="77"/>
      <c r="Z1240" s="31" t="str">
        <f t="shared" si="98"/>
        <v/>
      </c>
      <c r="AA1240" s="81">
        <f t="shared" si="102"/>
        <v>0</v>
      </c>
      <c r="AB1240" s="81">
        <f t="shared" si="103"/>
        <v>0</v>
      </c>
      <c r="AC1240" s="308"/>
      <c r="AD1240" s="238"/>
      <c r="AE1240" s="238"/>
      <c r="AF1240" s="190"/>
      <c r="AG1240" s="190"/>
      <c r="AH1240" s="200"/>
      <c r="AI1240" s="200"/>
      <c r="AJ1240" s="187"/>
      <c r="AK1240" s="187"/>
      <c r="AL1240" s="187"/>
      <c r="AM1240" s="252"/>
      <c r="AN1240" s="252"/>
      <c r="AO1240" s="252"/>
      <c r="AP1240" s="252"/>
      <c r="AQ1240" s="262"/>
      <c r="AR1240" s="209"/>
    </row>
    <row r="1241" spans="1:44" ht="13.5" customHeight="1" x14ac:dyDescent="0.2">
      <c r="A1241" s="278"/>
      <c r="B1241" s="287"/>
      <c r="C1241" s="305"/>
      <c r="D1241" s="287"/>
      <c r="E1241" s="302"/>
      <c r="F1241" s="287"/>
      <c r="G1241" s="225"/>
      <c r="H1241" s="197"/>
      <c r="I1241" s="243"/>
      <c r="J1241" s="182"/>
      <c r="K1241" s="180"/>
      <c r="L1241" s="180"/>
      <c r="M1241" s="182"/>
      <c r="N1241" s="190"/>
      <c r="O1241" s="190"/>
      <c r="P1241" s="193"/>
      <c r="Q1241" s="180"/>
      <c r="R1241" s="257"/>
      <c r="S1241" s="30" t="s">
        <v>1346</v>
      </c>
      <c r="T1241" s="76"/>
      <c r="U1241" s="77"/>
      <c r="V1241" s="77"/>
      <c r="W1241" s="77"/>
      <c r="X1241" s="77"/>
      <c r="Y1241" s="77"/>
      <c r="Z1241" s="31" t="str">
        <f t="shared" si="98"/>
        <v/>
      </c>
      <c r="AA1241" s="81">
        <f t="shared" si="102"/>
        <v>0</v>
      </c>
      <c r="AB1241" s="81">
        <f t="shared" si="103"/>
        <v>0</v>
      </c>
      <c r="AC1241" s="308"/>
      <c r="AD1241" s="238"/>
      <c r="AE1241" s="238"/>
      <c r="AF1241" s="190"/>
      <c r="AG1241" s="190"/>
      <c r="AH1241" s="200"/>
      <c r="AI1241" s="200"/>
      <c r="AJ1241" s="187"/>
      <c r="AK1241" s="187"/>
      <c r="AL1241" s="187"/>
      <c r="AM1241" s="252"/>
      <c r="AN1241" s="252"/>
      <c r="AO1241" s="252"/>
      <c r="AP1241" s="252"/>
      <c r="AQ1241" s="262"/>
      <c r="AR1241" s="209"/>
    </row>
    <row r="1242" spans="1:44" ht="13.5" customHeight="1" x14ac:dyDescent="0.2">
      <c r="A1242" s="278"/>
      <c r="B1242" s="287"/>
      <c r="C1242" s="305"/>
      <c r="D1242" s="287"/>
      <c r="E1242" s="302"/>
      <c r="F1242" s="287"/>
      <c r="G1242" s="225"/>
      <c r="H1242" s="197"/>
      <c r="I1242" s="243"/>
      <c r="J1242" s="182"/>
      <c r="K1242" s="180"/>
      <c r="L1242" s="180"/>
      <c r="M1242" s="182"/>
      <c r="N1242" s="190"/>
      <c r="O1242" s="190"/>
      <c r="P1242" s="193"/>
      <c r="Q1242" s="180"/>
      <c r="R1242" s="257"/>
      <c r="S1242" s="30" t="s">
        <v>1347</v>
      </c>
      <c r="T1242" s="76"/>
      <c r="U1242" s="77"/>
      <c r="V1242" s="77"/>
      <c r="W1242" s="77"/>
      <c r="X1242" s="77"/>
      <c r="Y1242" s="77"/>
      <c r="Z1242" s="31" t="str">
        <f t="shared" si="98"/>
        <v/>
      </c>
      <c r="AA1242" s="81">
        <f t="shared" si="102"/>
        <v>0</v>
      </c>
      <c r="AB1242" s="81">
        <f t="shared" si="103"/>
        <v>0</v>
      </c>
      <c r="AC1242" s="308"/>
      <c r="AD1242" s="238"/>
      <c r="AE1242" s="238"/>
      <c r="AF1242" s="190"/>
      <c r="AG1242" s="190"/>
      <c r="AH1242" s="200"/>
      <c r="AI1242" s="200"/>
      <c r="AJ1242" s="187"/>
      <c r="AK1242" s="187"/>
      <c r="AL1242" s="187"/>
      <c r="AM1242" s="252"/>
      <c r="AN1242" s="252"/>
      <c r="AO1242" s="252"/>
      <c r="AP1242" s="252"/>
      <c r="AQ1242" s="262"/>
      <c r="AR1242" s="209"/>
    </row>
    <row r="1243" spans="1:44" ht="13.5" customHeight="1" x14ac:dyDescent="0.2">
      <c r="A1243" s="278"/>
      <c r="B1243" s="287"/>
      <c r="C1243" s="305"/>
      <c r="D1243" s="287"/>
      <c r="E1243" s="302"/>
      <c r="F1243" s="287"/>
      <c r="G1243" s="225"/>
      <c r="H1243" s="197"/>
      <c r="I1243" s="243">
        <v>49.4</v>
      </c>
      <c r="J1243" s="182"/>
      <c r="K1243" s="180"/>
      <c r="L1243" s="180"/>
      <c r="M1243" s="182"/>
      <c r="N1243" s="190"/>
      <c r="O1243" s="190"/>
      <c r="P1243" s="193"/>
      <c r="Q1243" s="180"/>
      <c r="R1243" s="256">
        <f>IF(Q1243="SI",1,IF(Q1243="NO",3,0))</f>
        <v>0</v>
      </c>
      <c r="S1243" s="30" t="s">
        <v>1348</v>
      </c>
      <c r="T1243" s="76"/>
      <c r="U1243" s="77"/>
      <c r="V1243" s="77"/>
      <c r="W1243" s="77"/>
      <c r="X1243" s="77"/>
      <c r="Y1243" s="77"/>
      <c r="Z1243" s="31" t="str">
        <f t="shared" si="98"/>
        <v/>
      </c>
      <c r="AA1243" s="81">
        <f t="shared" si="102"/>
        <v>0</v>
      </c>
      <c r="AB1243" s="81">
        <f t="shared" si="103"/>
        <v>0</v>
      </c>
      <c r="AC1243" s="308"/>
      <c r="AD1243" s="238"/>
      <c r="AE1243" s="238"/>
      <c r="AF1243" s="190"/>
      <c r="AG1243" s="190"/>
      <c r="AH1243" s="200"/>
      <c r="AI1243" s="200"/>
      <c r="AJ1243" s="187"/>
      <c r="AK1243" s="187"/>
      <c r="AL1243" s="187"/>
      <c r="AM1243" s="252"/>
      <c r="AN1243" s="252"/>
      <c r="AO1243" s="252"/>
      <c r="AP1243" s="252"/>
      <c r="AQ1243" s="262"/>
      <c r="AR1243" s="255"/>
    </row>
    <row r="1244" spans="1:44" ht="13.5" customHeight="1" x14ac:dyDescent="0.2">
      <c r="A1244" s="278"/>
      <c r="B1244" s="287"/>
      <c r="C1244" s="305"/>
      <c r="D1244" s="287"/>
      <c r="E1244" s="302"/>
      <c r="F1244" s="287"/>
      <c r="G1244" s="225"/>
      <c r="H1244" s="197"/>
      <c r="I1244" s="243"/>
      <c r="J1244" s="182"/>
      <c r="K1244" s="180"/>
      <c r="L1244" s="180"/>
      <c r="M1244" s="182"/>
      <c r="N1244" s="190"/>
      <c r="O1244" s="190"/>
      <c r="P1244" s="193"/>
      <c r="Q1244" s="180"/>
      <c r="R1244" s="257"/>
      <c r="S1244" s="30" t="s">
        <v>1349</v>
      </c>
      <c r="T1244" s="76"/>
      <c r="U1244" s="77"/>
      <c r="V1244" s="77"/>
      <c r="W1244" s="77"/>
      <c r="X1244" s="77"/>
      <c r="Y1244" s="77"/>
      <c r="Z1244" s="31" t="str">
        <f t="shared" si="98"/>
        <v/>
      </c>
      <c r="AA1244" s="81">
        <f t="shared" si="102"/>
        <v>0</v>
      </c>
      <c r="AB1244" s="81">
        <f t="shared" si="103"/>
        <v>0</v>
      </c>
      <c r="AC1244" s="308"/>
      <c r="AD1244" s="238"/>
      <c r="AE1244" s="238"/>
      <c r="AF1244" s="190"/>
      <c r="AG1244" s="190"/>
      <c r="AH1244" s="200"/>
      <c r="AI1244" s="200"/>
      <c r="AJ1244" s="187"/>
      <c r="AK1244" s="187"/>
      <c r="AL1244" s="187"/>
      <c r="AM1244" s="252"/>
      <c r="AN1244" s="252"/>
      <c r="AO1244" s="252"/>
      <c r="AP1244" s="252"/>
      <c r="AQ1244" s="262"/>
      <c r="AR1244" s="209"/>
    </row>
    <row r="1245" spans="1:44" ht="13.5" customHeight="1" x14ac:dyDescent="0.2">
      <c r="A1245" s="278"/>
      <c r="B1245" s="287"/>
      <c r="C1245" s="305"/>
      <c r="D1245" s="287"/>
      <c r="E1245" s="302"/>
      <c r="F1245" s="287"/>
      <c r="G1245" s="225"/>
      <c r="H1245" s="197"/>
      <c r="I1245" s="243"/>
      <c r="J1245" s="182"/>
      <c r="K1245" s="180"/>
      <c r="L1245" s="180"/>
      <c r="M1245" s="182"/>
      <c r="N1245" s="190"/>
      <c r="O1245" s="190"/>
      <c r="P1245" s="193"/>
      <c r="Q1245" s="180"/>
      <c r="R1245" s="257"/>
      <c r="S1245" s="30" t="s">
        <v>1350</v>
      </c>
      <c r="T1245" s="76"/>
      <c r="U1245" s="77"/>
      <c r="V1245" s="77"/>
      <c r="W1245" s="77"/>
      <c r="X1245" s="77"/>
      <c r="Y1245" s="77"/>
      <c r="Z1245" s="31" t="str">
        <f t="shared" si="98"/>
        <v/>
      </c>
      <c r="AA1245" s="81">
        <f t="shared" si="102"/>
        <v>0</v>
      </c>
      <c r="AB1245" s="81">
        <f t="shared" si="103"/>
        <v>0</v>
      </c>
      <c r="AC1245" s="308"/>
      <c r="AD1245" s="238"/>
      <c r="AE1245" s="238"/>
      <c r="AF1245" s="190"/>
      <c r="AG1245" s="190"/>
      <c r="AH1245" s="200"/>
      <c r="AI1245" s="200"/>
      <c r="AJ1245" s="187"/>
      <c r="AK1245" s="187"/>
      <c r="AL1245" s="187"/>
      <c r="AM1245" s="252"/>
      <c r="AN1245" s="252"/>
      <c r="AO1245" s="252"/>
      <c r="AP1245" s="252"/>
      <c r="AQ1245" s="262"/>
      <c r="AR1245" s="209"/>
    </row>
    <row r="1246" spans="1:44" ht="13.5" customHeight="1" x14ac:dyDescent="0.2">
      <c r="A1246" s="278"/>
      <c r="B1246" s="287"/>
      <c r="C1246" s="305"/>
      <c r="D1246" s="287"/>
      <c r="E1246" s="302"/>
      <c r="F1246" s="287"/>
      <c r="G1246" s="225"/>
      <c r="H1246" s="197"/>
      <c r="I1246" s="243"/>
      <c r="J1246" s="182"/>
      <c r="K1246" s="180"/>
      <c r="L1246" s="180"/>
      <c r="M1246" s="182"/>
      <c r="N1246" s="190"/>
      <c r="O1246" s="190"/>
      <c r="P1246" s="193"/>
      <c r="Q1246" s="180"/>
      <c r="R1246" s="257"/>
      <c r="S1246" s="30" t="s">
        <v>1351</v>
      </c>
      <c r="T1246" s="76"/>
      <c r="U1246" s="77"/>
      <c r="V1246" s="77"/>
      <c r="W1246" s="77"/>
      <c r="X1246" s="77"/>
      <c r="Y1246" s="77"/>
      <c r="Z1246" s="31" t="str">
        <f t="shared" si="98"/>
        <v/>
      </c>
      <c r="AA1246" s="81">
        <f t="shared" si="102"/>
        <v>0</v>
      </c>
      <c r="AB1246" s="81">
        <f t="shared" si="103"/>
        <v>0</v>
      </c>
      <c r="AC1246" s="308"/>
      <c r="AD1246" s="238"/>
      <c r="AE1246" s="238"/>
      <c r="AF1246" s="190"/>
      <c r="AG1246" s="190"/>
      <c r="AH1246" s="200"/>
      <c r="AI1246" s="200"/>
      <c r="AJ1246" s="187"/>
      <c r="AK1246" s="187"/>
      <c r="AL1246" s="187"/>
      <c r="AM1246" s="252"/>
      <c r="AN1246" s="252"/>
      <c r="AO1246" s="252"/>
      <c r="AP1246" s="252"/>
      <c r="AQ1246" s="262"/>
      <c r="AR1246" s="209"/>
    </row>
    <row r="1247" spans="1:44" ht="13.5" customHeight="1" x14ac:dyDescent="0.2">
      <c r="A1247" s="278"/>
      <c r="B1247" s="287"/>
      <c r="C1247" s="305"/>
      <c r="D1247" s="287"/>
      <c r="E1247" s="302"/>
      <c r="F1247" s="287"/>
      <c r="G1247" s="225"/>
      <c r="H1247" s="197"/>
      <c r="I1247" s="243"/>
      <c r="J1247" s="182"/>
      <c r="K1247" s="180"/>
      <c r="L1247" s="180"/>
      <c r="M1247" s="182"/>
      <c r="N1247" s="190"/>
      <c r="O1247" s="190"/>
      <c r="P1247" s="193"/>
      <c r="Q1247" s="180"/>
      <c r="R1247" s="257"/>
      <c r="S1247" s="30" t="s">
        <v>1352</v>
      </c>
      <c r="T1247" s="76"/>
      <c r="U1247" s="77"/>
      <c r="V1247" s="77"/>
      <c r="W1247" s="77"/>
      <c r="X1247" s="77"/>
      <c r="Y1247" s="77"/>
      <c r="Z1247" s="31" t="str">
        <f t="shared" ref="Z1247:Z1310" si="104">IF($T1247&lt;&gt;"",IF(AND(V1247="SI",W1247="SI",X1247="SI",Y1247="SI"),"Suficiente",IF(OR(V1247="NO",W1247="NO",X1247="NO",Y1247="NO"),"Deficiente",IF(OR(V1247="",W1247="",X1247="",Y1247=""),"Falta Valorar el Control",""))),"")</f>
        <v/>
      </c>
      <c r="AA1247" s="81">
        <f t="shared" si="102"/>
        <v>0</v>
      </c>
      <c r="AB1247" s="81">
        <f t="shared" si="103"/>
        <v>0</v>
      </c>
      <c r="AC1247" s="308"/>
      <c r="AD1247" s="238"/>
      <c r="AE1247" s="238"/>
      <c r="AF1247" s="190"/>
      <c r="AG1247" s="190"/>
      <c r="AH1247" s="200"/>
      <c r="AI1247" s="200"/>
      <c r="AJ1247" s="187"/>
      <c r="AK1247" s="187"/>
      <c r="AL1247" s="187"/>
      <c r="AM1247" s="252"/>
      <c r="AN1247" s="252"/>
      <c r="AO1247" s="252"/>
      <c r="AP1247" s="252"/>
      <c r="AQ1247" s="262"/>
      <c r="AR1247" s="209"/>
    </row>
    <row r="1248" spans="1:44" ht="13.5" customHeight="1" x14ac:dyDescent="0.2">
      <c r="A1248" s="278"/>
      <c r="B1248" s="287"/>
      <c r="C1248" s="305"/>
      <c r="D1248" s="287"/>
      <c r="E1248" s="302"/>
      <c r="F1248" s="287"/>
      <c r="G1248" s="225"/>
      <c r="H1248" s="197"/>
      <c r="I1248" s="243">
        <v>49.5</v>
      </c>
      <c r="J1248" s="182"/>
      <c r="K1248" s="180"/>
      <c r="L1248" s="180"/>
      <c r="M1248" s="182"/>
      <c r="N1248" s="190"/>
      <c r="O1248" s="190"/>
      <c r="P1248" s="193"/>
      <c r="Q1248" s="180"/>
      <c r="R1248" s="256">
        <f>IF(Q1248="SI",1,IF(Q1248="NO",3,0))</f>
        <v>0</v>
      </c>
      <c r="S1248" s="30" t="s">
        <v>1353</v>
      </c>
      <c r="T1248" s="76"/>
      <c r="U1248" s="77"/>
      <c r="V1248" s="77"/>
      <c r="W1248" s="77"/>
      <c r="X1248" s="77"/>
      <c r="Y1248" s="77"/>
      <c r="Z1248" s="31" t="str">
        <f t="shared" si="104"/>
        <v/>
      </c>
      <c r="AA1248" s="81">
        <f t="shared" si="102"/>
        <v>0</v>
      </c>
      <c r="AB1248" s="81">
        <f t="shared" si="103"/>
        <v>0</v>
      </c>
      <c r="AC1248" s="308"/>
      <c r="AD1248" s="238"/>
      <c r="AE1248" s="238"/>
      <c r="AF1248" s="190"/>
      <c r="AG1248" s="190"/>
      <c r="AH1248" s="200"/>
      <c r="AI1248" s="200"/>
      <c r="AJ1248" s="187"/>
      <c r="AK1248" s="187"/>
      <c r="AL1248" s="187"/>
      <c r="AM1248" s="252"/>
      <c r="AN1248" s="252"/>
      <c r="AO1248" s="252"/>
      <c r="AP1248" s="252"/>
      <c r="AQ1248" s="262"/>
      <c r="AR1248" s="255"/>
    </row>
    <row r="1249" spans="1:44" ht="13.5" customHeight="1" x14ac:dyDescent="0.2">
      <c r="A1249" s="278"/>
      <c r="B1249" s="287"/>
      <c r="C1249" s="305"/>
      <c r="D1249" s="287"/>
      <c r="E1249" s="302"/>
      <c r="F1249" s="287"/>
      <c r="G1249" s="225"/>
      <c r="H1249" s="197"/>
      <c r="I1249" s="243"/>
      <c r="J1249" s="182"/>
      <c r="K1249" s="180"/>
      <c r="L1249" s="180"/>
      <c r="M1249" s="182"/>
      <c r="N1249" s="190"/>
      <c r="O1249" s="190"/>
      <c r="P1249" s="193"/>
      <c r="Q1249" s="180"/>
      <c r="R1249" s="257"/>
      <c r="S1249" s="30" t="s">
        <v>1354</v>
      </c>
      <c r="T1249" s="76"/>
      <c r="U1249" s="77"/>
      <c r="V1249" s="77"/>
      <c r="W1249" s="77"/>
      <c r="X1249" s="77"/>
      <c r="Y1249" s="77"/>
      <c r="Z1249" s="31" t="str">
        <f t="shared" si="104"/>
        <v/>
      </c>
      <c r="AA1249" s="81">
        <f t="shared" si="102"/>
        <v>0</v>
      </c>
      <c r="AB1249" s="81">
        <f t="shared" si="103"/>
        <v>0</v>
      </c>
      <c r="AC1249" s="308"/>
      <c r="AD1249" s="238"/>
      <c r="AE1249" s="238"/>
      <c r="AF1249" s="190"/>
      <c r="AG1249" s="190"/>
      <c r="AH1249" s="200"/>
      <c r="AI1249" s="200"/>
      <c r="AJ1249" s="187"/>
      <c r="AK1249" s="187"/>
      <c r="AL1249" s="187"/>
      <c r="AM1249" s="252"/>
      <c r="AN1249" s="252"/>
      <c r="AO1249" s="252"/>
      <c r="AP1249" s="252"/>
      <c r="AQ1249" s="262"/>
      <c r="AR1249" s="209"/>
    </row>
    <row r="1250" spans="1:44" ht="13.5" customHeight="1" x14ac:dyDescent="0.2">
      <c r="A1250" s="278"/>
      <c r="B1250" s="287"/>
      <c r="C1250" s="305"/>
      <c r="D1250" s="287"/>
      <c r="E1250" s="302"/>
      <c r="F1250" s="287"/>
      <c r="G1250" s="225"/>
      <c r="H1250" s="197"/>
      <c r="I1250" s="243"/>
      <c r="J1250" s="182"/>
      <c r="K1250" s="180"/>
      <c r="L1250" s="180"/>
      <c r="M1250" s="182"/>
      <c r="N1250" s="190"/>
      <c r="O1250" s="190"/>
      <c r="P1250" s="193"/>
      <c r="Q1250" s="180"/>
      <c r="R1250" s="257"/>
      <c r="S1250" s="30" t="s">
        <v>1355</v>
      </c>
      <c r="T1250" s="76"/>
      <c r="U1250" s="77"/>
      <c r="V1250" s="77"/>
      <c r="W1250" s="77"/>
      <c r="X1250" s="77"/>
      <c r="Y1250" s="77"/>
      <c r="Z1250" s="31" t="str">
        <f t="shared" si="104"/>
        <v/>
      </c>
      <c r="AA1250" s="81">
        <f t="shared" si="102"/>
        <v>0</v>
      </c>
      <c r="AB1250" s="81">
        <f t="shared" si="103"/>
        <v>0</v>
      </c>
      <c r="AC1250" s="308"/>
      <c r="AD1250" s="238"/>
      <c r="AE1250" s="238"/>
      <c r="AF1250" s="190"/>
      <c r="AG1250" s="190"/>
      <c r="AH1250" s="200"/>
      <c r="AI1250" s="200"/>
      <c r="AJ1250" s="187"/>
      <c r="AK1250" s="187"/>
      <c r="AL1250" s="187"/>
      <c r="AM1250" s="252"/>
      <c r="AN1250" s="252"/>
      <c r="AO1250" s="252"/>
      <c r="AP1250" s="252"/>
      <c r="AQ1250" s="262"/>
      <c r="AR1250" s="209"/>
    </row>
    <row r="1251" spans="1:44" ht="13.5" customHeight="1" x14ac:dyDescent="0.2">
      <c r="A1251" s="278"/>
      <c r="B1251" s="287"/>
      <c r="C1251" s="305"/>
      <c r="D1251" s="287"/>
      <c r="E1251" s="302"/>
      <c r="F1251" s="287"/>
      <c r="G1251" s="225"/>
      <c r="H1251" s="197"/>
      <c r="I1251" s="243"/>
      <c r="J1251" s="182"/>
      <c r="K1251" s="180"/>
      <c r="L1251" s="180"/>
      <c r="M1251" s="182"/>
      <c r="N1251" s="190"/>
      <c r="O1251" s="190"/>
      <c r="P1251" s="193"/>
      <c r="Q1251" s="180"/>
      <c r="R1251" s="257"/>
      <c r="S1251" s="30" t="s">
        <v>1356</v>
      </c>
      <c r="T1251" s="76"/>
      <c r="U1251" s="77"/>
      <c r="V1251" s="77"/>
      <c r="W1251" s="77"/>
      <c r="X1251" s="77"/>
      <c r="Y1251" s="77"/>
      <c r="Z1251" s="31" t="str">
        <f t="shared" si="104"/>
        <v/>
      </c>
      <c r="AA1251" s="81">
        <f t="shared" si="102"/>
        <v>0</v>
      </c>
      <c r="AB1251" s="81">
        <f t="shared" si="103"/>
        <v>0</v>
      </c>
      <c r="AC1251" s="308"/>
      <c r="AD1251" s="238"/>
      <c r="AE1251" s="238"/>
      <c r="AF1251" s="190"/>
      <c r="AG1251" s="190"/>
      <c r="AH1251" s="200"/>
      <c r="AI1251" s="200"/>
      <c r="AJ1251" s="187"/>
      <c r="AK1251" s="187"/>
      <c r="AL1251" s="187"/>
      <c r="AM1251" s="252"/>
      <c r="AN1251" s="252"/>
      <c r="AO1251" s="252"/>
      <c r="AP1251" s="252"/>
      <c r="AQ1251" s="262"/>
      <c r="AR1251" s="209"/>
    </row>
    <row r="1252" spans="1:44" ht="13.5" customHeight="1" x14ac:dyDescent="0.2">
      <c r="A1252" s="279"/>
      <c r="B1252" s="288"/>
      <c r="C1252" s="306"/>
      <c r="D1252" s="288"/>
      <c r="E1252" s="303"/>
      <c r="F1252" s="288"/>
      <c r="G1252" s="226"/>
      <c r="H1252" s="198"/>
      <c r="I1252" s="244"/>
      <c r="J1252" s="228"/>
      <c r="K1252" s="181"/>
      <c r="L1252" s="181"/>
      <c r="M1252" s="228"/>
      <c r="N1252" s="191"/>
      <c r="O1252" s="191"/>
      <c r="P1252" s="194"/>
      <c r="Q1252" s="181"/>
      <c r="R1252" s="299"/>
      <c r="S1252" s="32" t="s">
        <v>1357</v>
      </c>
      <c r="T1252" s="78"/>
      <c r="U1252" s="79"/>
      <c r="V1252" s="79"/>
      <c r="W1252" s="79"/>
      <c r="X1252" s="79"/>
      <c r="Y1252" s="79"/>
      <c r="Z1252" s="33" t="str">
        <f t="shared" si="104"/>
        <v/>
      </c>
      <c r="AA1252" s="82">
        <f t="shared" si="102"/>
        <v>0</v>
      </c>
      <c r="AB1252" s="82">
        <f t="shared" si="103"/>
        <v>0</v>
      </c>
      <c r="AC1252" s="309"/>
      <c r="AD1252" s="239"/>
      <c r="AE1252" s="239"/>
      <c r="AF1252" s="191"/>
      <c r="AG1252" s="191"/>
      <c r="AH1252" s="201"/>
      <c r="AI1252" s="201"/>
      <c r="AJ1252" s="188"/>
      <c r="AK1252" s="188"/>
      <c r="AL1252" s="188"/>
      <c r="AM1252" s="253"/>
      <c r="AN1252" s="253"/>
      <c r="AO1252" s="253"/>
      <c r="AP1252" s="253"/>
      <c r="AQ1252" s="263"/>
      <c r="AR1252" s="210"/>
    </row>
    <row r="1253" spans="1:44" ht="13.5" customHeight="1" x14ac:dyDescent="0.2">
      <c r="A1253" s="289" t="str">
        <f>IF(E1253&lt;&gt;"",'Información General'!$D$15&amp;"_"&amp;+$A$1+50,"")</f>
        <v/>
      </c>
      <c r="B1253" s="274"/>
      <c r="C1253" s="271"/>
      <c r="D1253" s="274"/>
      <c r="E1253" s="280"/>
      <c r="F1253" s="274"/>
      <c r="G1253" s="283"/>
      <c r="H1253" s="242"/>
      <c r="I1253" s="300">
        <v>50.1</v>
      </c>
      <c r="J1253" s="242"/>
      <c r="K1253" s="196"/>
      <c r="L1253" s="196"/>
      <c r="M1253" s="242"/>
      <c r="N1253" s="183"/>
      <c r="O1253" s="183"/>
      <c r="P1253" s="234" t="str">
        <f>IF(AND(N1253&lt;&gt;"",O1253&lt;&gt;""),IF(AND(N1253&gt;5,O1253&gt;5),"I",IF(AND(N1253&lt;=5,O1253&gt;5),"II",IF(AND(N1253&gt;5,O1253&lt;=5),"IV",IF(AND(N1253&lt;=5,O1253&lt;=5),"III")))),"")</f>
        <v/>
      </c>
      <c r="Q1253" s="196"/>
      <c r="R1253" s="297">
        <f>IF(Q1253="SI",1,IF(Q1253="NO",3,0))</f>
        <v>0</v>
      </c>
      <c r="S1253" s="28" t="s">
        <v>1358</v>
      </c>
      <c r="T1253" s="73"/>
      <c r="U1253" s="74"/>
      <c r="V1253" s="74"/>
      <c r="W1253" s="74"/>
      <c r="X1253" s="74"/>
      <c r="Y1253" s="74"/>
      <c r="Z1253" s="29" t="str">
        <f t="shared" si="104"/>
        <v/>
      </c>
      <c r="AA1253" s="80">
        <f t="shared" si="102"/>
        <v>0</v>
      </c>
      <c r="AB1253" s="80">
        <f>IF(Z1253="Deficiente",1,0)</f>
        <v>0</v>
      </c>
      <c r="AC1253" s="337" t="str">
        <f>IF(SUM(R1253:R1277)&gt;=1,IF((SUM(R1253:R1277)/COUNTA(Q1253:Q1277))=1,IF(SUM(AA1253:AA1277)&gt;=1,IF(SUM(AA1253:AA1277)/(SUM(AA1253:AA1277)+SUM(AB1253:AB1277))=100%,"SI","NO"),"NO"),"NO"),"")</f>
        <v/>
      </c>
      <c r="AD1253" s="237" t="str">
        <f>IF($N1253=1,"b","")</f>
        <v/>
      </c>
      <c r="AE1253" s="237" t="str">
        <f>IF($O1253=1,"b","")</f>
        <v/>
      </c>
      <c r="AF1253" s="183"/>
      <c r="AG1253" s="183"/>
      <c r="AH1253" s="199">
        <f>IF(OR($AD1253="b",$AE1253="b"),2,0)</f>
        <v>0</v>
      </c>
      <c r="AI1253" s="199">
        <f>IF(AND($N1253=1,$AF1253=1,$O1253=1,$AG1253=1),1,0)</f>
        <v>0</v>
      </c>
      <c r="AJ1253" s="215">
        <f>IF(AF1253&lt;&gt;"",IF(AI1253=1,1,IF(OR($AF1253&gt;$N1253,AND($AC1253="SI",$AF1253=$N1253),AND($AC1253="NO",$AF1253&lt;&gt;$N1253)),0,1)),0)</f>
        <v>0</v>
      </c>
      <c r="AK1253" s="215">
        <f>IF(AG1253&lt;&gt;"",IF(AI1253=1,1,IF(OR(AG1253&gt;O1253,AND(AC1253="SI",AG1253=O1253),AND(AC1253="NO",AG1253&lt;&gt;O1253)),0,1)),0)</f>
        <v>0</v>
      </c>
      <c r="AL1253" s="215">
        <f>IF(AC1253&lt;&gt;"",(+AI1253+AJ1253+AK1253),0)</f>
        <v>0</v>
      </c>
      <c r="AM1253" s="333" t="str">
        <f>IF($AL1253&gt;=2,IF(AND($AF1253="",$AG1253=""),"",IF(AND($AF1253&gt;5,$AG1253&gt;5),"I","")),"")</f>
        <v/>
      </c>
      <c r="AN1253" s="333" t="str">
        <f>IF($AL1253&gt;=2,IF(AND($AF1253="",$AG1253=""),"",IF(AND($AF1253&lt;6,$AG1253&gt;5),"II","")),"")</f>
        <v/>
      </c>
      <c r="AO1253" s="333" t="str">
        <f>IF($AL1253&gt;=2,IF(AND($AF1253="",$AG1253=""),"",IF(AND($AF1253&lt;6,$AG1253&lt;6),"III","")),"")</f>
        <v/>
      </c>
      <c r="AP1253" s="333" t="str">
        <f>IF($AL1253&gt;=2,IF(AND($AF1253="",$AG1253=""),"",IF(AND($AF1253&gt;5,$AG1253&lt;6),"IV","")),"")</f>
        <v/>
      </c>
      <c r="AQ1253" s="264"/>
      <c r="AR1253" s="267"/>
    </row>
    <row r="1254" spans="1:44" ht="13.5" customHeight="1" x14ac:dyDescent="0.2">
      <c r="A1254" s="290"/>
      <c r="B1254" s="275"/>
      <c r="C1254" s="272"/>
      <c r="D1254" s="275"/>
      <c r="E1254" s="281"/>
      <c r="F1254" s="275"/>
      <c r="G1254" s="284"/>
      <c r="H1254" s="197"/>
      <c r="I1254" s="295"/>
      <c r="J1254" s="197"/>
      <c r="K1254" s="195"/>
      <c r="L1254" s="195"/>
      <c r="M1254" s="197"/>
      <c r="N1254" s="184"/>
      <c r="O1254" s="184"/>
      <c r="P1254" s="235"/>
      <c r="Q1254" s="195"/>
      <c r="R1254" s="257"/>
      <c r="S1254" s="30" t="s">
        <v>1359</v>
      </c>
      <c r="T1254" s="76"/>
      <c r="U1254" s="77"/>
      <c r="V1254" s="77"/>
      <c r="W1254" s="77"/>
      <c r="X1254" s="77"/>
      <c r="Y1254" s="77"/>
      <c r="Z1254" s="31" t="str">
        <f t="shared" si="104"/>
        <v/>
      </c>
      <c r="AA1254" s="81">
        <f t="shared" si="102"/>
        <v>0</v>
      </c>
      <c r="AB1254" s="81">
        <f t="shared" ref="AB1254:AB1277" si="105">IF(Z1254="Deficiente",1,0)</f>
        <v>0</v>
      </c>
      <c r="AC1254" s="338"/>
      <c r="AD1254" s="238"/>
      <c r="AE1254" s="238"/>
      <c r="AF1254" s="184"/>
      <c r="AG1254" s="184"/>
      <c r="AH1254" s="200"/>
      <c r="AI1254" s="200"/>
      <c r="AJ1254" s="216"/>
      <c r="AK1254" s="216"/>
      <c r="AL1254" s="216"/>
      <c r="AM1254" s="252"/>
      <c r="AN1254" s="252"/>
      <c r="AO1254" s="252"/>
      <c r="AP1254" s="252"/>
      <c r="AQ1254" s="265"/>
      <c r="AR1254" s="209"/>
    </row>
    <row r="1255" spans="1:44" ht="13.5" customHeight="1" x14ac:dyDescent="0.2">
      <c r="A1255" s="290"/>
      <c r="B1255" s="275"/>
      <c r="C1255" s="272"/>
      <c r="D1255" s="275"/>
      <c r="E1255" s="281"/>
      <c r="F1255" s="275"/>
      <c r="G1255" s="284"/>
      <c r="H1255" s="197"/>
      <c r="I1255" s="295"/>
      <c r="J1255" s="197"/>
      <c r="K1255" s="195"/>
      <c r="L1255" s="195"/>
      <c r="M1255" s="197"/>
      <c r="N1255" s="184"/>
      <c r="O1255" s="184"/>
      <c r="P1255" s="235"/>
      <c r="Q1255" s="195"/>
      <c r="R1255" s="257"/>
      <c r="S1255" s="30" t="s">
        <v>1360</v>
      </c>
      <c r="T1255" s="76"/>
      <c r="U1255" s="77"/>
      <c r="V1255" s="77"/>
      <c r="W1255" s="77"/>
      <c r="X1255" s="77"/>
      <c r="Y1255" s="77"/>
      <c r="Z1255" s="31" t="str">
        <f t="shared" si="104"/>
        <v/>
      </c>
      <c r="AA1255" s="81">
        <f t="shared" si="102"/>
        <v>0</v>
      </c>
      <c r="AB1255" s="81">
        <f t="shared" si="105"/>
        <v>0</v>
      </c>
      <c r="AC1255" s="338"/>
      <c r="AD1255" s="238"/>
      <c r="AE1255" s="238"/>
      <c r="AF1255" s="184"/>
      <c r="AG1255" s="184"/>
      <c r="AH1255" s="200"/>
      <c r="AI1255" s="200"/>
      <c r="AJ1255" s="216"/>
      <c r="AK1255" s="216"/>
      <c r="AL1255" s="216"/>
      <c r="AM1255" s="252"/>
      <c r="AN1255" s="252"/>
      <c r="AO1255" s="252"/>
      <c r="AP1255" s="252"/>
      <c r="AQ1255" s="265"/>
      <c r="AR1255" s="209"/>
    </row>
    <row r="1256" spans="1:44" ht="13.5" customHeight="1" x14ac:dyDescent="0.2">
      <c r="A1256" s="290"/>
      <c r="B1256" s="275"/>
      <c r="C1256" s="272"/>
      <c r="D1256" s="275"/>
      <c r="E1256" s="281"/>
      <c r="F1256" s="275"/>
      <c r="G1256" s="284"/>
      <c r="H1256" s="197"/>
      <c r="I1256" s="295"/>
      <c r="J1256" s="197"/>
      <c r="K1256" s="195"/>
      <c r="L1256" s="195"/>
      <c r="M1256" s="197"/>
      <c r="N1256" s="184"/>
      <c r="O1256" s="184"/>
      <c r="P1256" s="235"/>
      <c r="Q1256" s="195"/>
      <c r="R1256" s="257"/>
      <c r="S1256" s="30" t="s">
        <v>1361</v>
      </c>
      <c r="T1256" s="76"/>
      <c r="U1256" s="77"/>
      <c r="V1256" s="77"/>
      <c r="W1256" s="77"/>
      <c r="X1256" s="77"/>
      <c r="Y1256" s="77"/>
      <c r="Z1256" s="31" t="str">
        <f t="shared" si="104"/>
        <v/>
      </c>
      <c r="AA1256" s="81">
        <f t="shared" si="102"/>
        <v>0</v>
      </c>
      <c r="AB1256" s="81">
        <f t="shared" si="105"/>
        <v>0</v>
      </c>
      <c r="AC1256" s="338"/>
      <c r="AD1256" s="238"/>
      <c r="AE1256" s="238"/>
      <c r="AF1256" s="184"/>
      <c r="AG1256" s="184"/>
      <c r="AH1256" s="200"/>
      <c r="AI1256" s="200"/>
      <c r="AJ1256" s="216"/>
      <c r="AK1256" s="216"/>
      <c r="AL1256" s="216"/>
      <c r="AM1256" s="252"/>
      <c r="AN1256" s="252"/>
      <c r="AO1256" s="252"/>
      <c r="AP1256" s="252"/>
      <c r="AQ1256" s="265"/>
      <c r="AR1256" s="209"/>
    </row>
    <row r="1257" spans="1:44" ht="13.5" customHeight="1" x14ac:dyDescent="0.2">
      <c r="A1257" s="290"/>
      <c r="B1257" s="275"/>
      <c r="C1257" s="272"/>
      <c r="D1257" s="275"/>
      <c r="E1257" s="281"/>
      <c r="F1257" s="275"/>
      <c r="G1257" s="284"/>
      <c r="H1257" s="197"/>
      <c r="I1257" s="295"/>
      <c r="J1257" s="197"/>
      <c r="K1257" s="195"/>
      <c r="L1257" s="195"/>
      <c r="M1257" s="197"/>
      <c r="N1257" s="184"/>
      <c r="O1257" s="184"/>
      <c r="P1257" s="235"/>
      <c r="Q1257" s="195"/>
      <c r="R1257" s="257"/>
      <c r="S1257" s="30" t="s">
        <v>1362</v>
      </c>
      <c r="T1257" s="76"/>
      <c r="U1257" s="77"/>
      <c r="V1257" s="77"/>
      <c r="W1257" s="77"/>
      <c r="X1257" s="77"/>
      <c r="Y1257" s="77"/>
      <c r="Z1257" s="31" t="str">
        <f t="shared" si="104"/>
        <v/>
      </c>
      <c r="AA1257" s="81">
        <f t="shared" si="102"/>
        <v>0</v>
      </c>
      <c r="AB1257" s="81">
        <f t="shared" si="105"/>
        <v>0</v>
      </c>
      <c r="AC1257" s="338"/>
      <c r="AD1257" s="238"/>
      <c r="AE1257" s="238"/>
      <c r="AF1257" s="184"/>
      <c r="AG1257" s="184"/>
      <c r="AH1257" s="200"/>
      <c r="AI1257" s="200"/>
      <c r="AJ1257" s="216"/>
      <c r="AK1257" s="216"/>
      <c r="AL1257" s="216"/>
      <c r="AM1257" s="252"/>
      <c r="AN1257" s="252"/>
      <c r="AO1257" s="252"/>
      <c r="AP1257" s="252"/>
      <c r="AQ1257" s="265"/>
      <c r="AR1257" s="209"/>
    </row>
    <row r="1258" spans="1:44" ht="13.5" customHeight="1" x14ac:dyDescent="0.2">
      <c r="A1258" s="290"/>
      <c r="B1258" s="275"/>
      <c r="C1258" s="272"/>
      <c r="D1258" s="275"/>
      <c r="E1258" s="281"/>
      <c r="F1258" s="275"/>
      <c r="G1258" s="284"/>
      <c r="H1258" s="197"/>
      <c r="I1258" s="295">
        <v>50.2</v>
      </c>
      <c r="J1258" s="197"/>
      <c r="K1258" s="195"/>
      <c r="L1258" s="195"/>
      <c r="M1258" s="197"/>
      <c r="N1258" s="184"/>
      <c r="O1258" s="184"/>
      <c r="P1258" s="235"/>
      <c r="Q1258" s="195"/>
      <c r="R1258" s="298">
        <f>IF(Q1258="SI",1,IF(Q1258="NO",3,0))</f>
        <v>0</v>
      </c>
      <c r="S1258" s="30" t="s">
        <v>1363</v>
      </c>
      <c r="T1258" s="76"/>
      <c r="U1258" s="77"/>
      <c r="V1258" s="77"/>
      <c r="W1258" s="77"/>
      <c r="X1258" s="77"/>
      <c r="Y1258" s="77"/>
      <c r="Z1258" s="31" t="str">
        <f t="shared" si="104"/>
        <v/>
      </c>
      <c r="AA1258" s="81">
        <f t="shared" si="102"/>
        <v>0</v>
      </c>
      <c r="AB1258" s="81">
        <f t="shared" si="105"/>
        <v>0</v>
      </c>
      <c r="AC1258" s="338"/>
      <c r="AD1258" s="238"/>
      <c r="AE1258" s="238"/>
      <c r="AF1258" s="184"/>
      <c r="AG1258" s="184"/>
      <c r="AH1258" s="200"/>
      <c r="AI1258" s="200"/>
      <c r="AJ1258" s="216"/>
      <c r="AK1258" s="216"/>
      <c r="AL1258" s="216"/>
      <c r="AM1258" s="252"/>
      <c r="AN1258" s="252"/>
      <c r="AO1258" s="252"/>
      <c r="AP1258" s="252"/>
      <c r="AQ1258" s="265"/>
      <c r="AR1258" s="208"/>
    </row>
    <row r="1259" spans="1:44" ht="13.5" customHeight="1" x14ac:dyDescent="0.2">
      <c r="A1259" s="290"/>
      <c r="B1259" s="275"/>
      <c r="C1259" s="272"/>
      <c r="D1259" s="275"/>
      <c r="E1259" s="281"/>
      <c r="F1259" s="275"/>
      <c r="G1259" s="284"/>
      <c r="H1259" s="197"/>
      <c r="I1259" s="295"/>
      <c r="J1259" s="197"/>
      <c r="K1259" s="195"/>
      <c r="L1259" s="195"/>
      <c r="M1259" s="197"/>
      <c r="N1259" s="184"/>
      <c r="O1259" s="184"/>
      <c r="P1259" s="235"/>
      <c r="Q1259" s="195"/>
      <c r="R1259" s="257"/>
      <c r="S1259" s="30" t="s">
        <v>1364</v>
      </c>
      <c r="T1259" s="76"/>
      <c r="U1259" s="77"/>
      <c r="V1259" s="77"/>
      <c r="W1259" s="77"/>
      <c r="X1259" s="77"/>
      <c r="Y1259" s="77"/>
      <c r="Z1259" s="31" t="str">
        <f t="shared" si="104"/>
        <v/>
      </c>
      <c r="AA1259" s="81">
        <f t="shared" si="102"/>
        <v>0</v>
      </c>
      <c r="AB1259" s="81">
        <f t="shared" si="105"/>
        <v>0</v>
      </c>
      <c r="AC1259" s="338"/>
      <c r="AD1259" s="238"/>
      <c r="AE1259" s="238"/>
      <c r="AF1259" s="184"/>
      <c r="AG1259" s="184"/>
      <c r="AH1259" s="200"/>
      <c r="AI1259" s="200"/>
      <c r="AJ1259" s="216"/>
      <c r="AK1259" s="216"/>
      <c r="AL1259" s="216"/>
      <c r="AM1259" s="252"/>
      <c r="AN1259" s="252"/>
      <c r="AO1259" s="252"/>
      <c r="AP1259" s="252"/>
      <c r="AQ1259" s="265"/>
      <c r="AR1259" s="209"/>
    </row>
    <row r="1260" spans="1:44" ht="13.5" customHeight="1" x14ac:dyDescent="0.2">
      <c r="A1260" s="290"/>
      <c r="B1260" s="275"/>
      <c r="C1260" s="272"/>
      <c r="D1260" s="275"/>
      <c r="E1260" s="281"/>
      <c r="F1260" s="275"/>
      <c r="G1260" s="284"/>
      <c r="H1260" s="197"/>
      <c r="I1260" s="295"/>
      <c r="J1260" s="197"/>
      <c r="K1260" s="195"/>
      <c r="L1260" s="195"/>
      <c r="M1260" s="197"/>
      <c r="N1260" s="184"/>
      <c r="O1260" s="184"/>
      <c r="P1260" s="235"/>
      <c r="Q1260" s="195"/>
      <c r="R1260" s="257"/>
      <c r="S1260" s="30" t="s">
        <v>1365</v>
      </c>
      <c r="T1260" s="76"/>
      <c r="U1260" s="77"/>
      <c r="V1260" s="77"/>
      <c r="W1260" s="77"/>
      <c r="X1260" s="77"/>
      <c r="Y1260" s="77"/>
      <c r="Z1260" s="31" t="str">
        <f t="shared" si="104"/>
        <v/>
      </c>
      <c r="AA1260" s="81">
        <f t="shared" ref="AA1260:AA1291" si="106">IF(Z1260="Suficiente",1,0)</f>
        <v>0</v>
      </c>
      <c r="AB1260" s="81">
        <f t="shared" si="105"/>
        <v>0</v>
      </c>
      <c r="AC1260" s="338"/>
      <c r="AD1260" s="238"/>
      <c r="AE1260" s="238"/>
      <c r="AF1260" s="184"/>
      <c r="AG1260" s="184"/>
      <c r="AH1260" s="200"/>
      <c r="AI1260" s="200"/>
      <c r="AJ1260" s="216"/>
      <c r="AK1260" s="216"/>
      <c r="AL1260" s="216"/>
      <c r="AM1260" s="252"/>
      <c r="AN1260" s="252"/>
      <c r="AO1260" s="252"/>
      <c r="AP1260" s="252"/>
      <c r="AQ1260" s="265"/>
      <c r="AR1260" s="209"/>
    </row>
    <row r="1261" spans="1:44" ht="13.5" customHeight="1" x14ac:dyDescent="0.2">
      <c r="A1261" s="290"/>
      <c r="B1261" s="275"/>
      <c r="C1261" s="272"/>
      <c r="D1261" s="275"/>
      <c r="E1261" s="281"/>
      <c r="F1261" s="275"/>
      <c r="G1261" s="284"/>
      <c r="H1261" s="197"/>
      <c r="I1261" s="295"/>
      <c r="J1261" s="197"/>
      <c r="K1261" s="195"/>
      <c r="L1261" s="195"/>
      <c r="M1261" s="197"/>
      <c r="N1261" s="184"/>
      <c r="O1261" s="184"/>
      <c r="P1261" s="235"/>
      <c r="Q1261" s="195"/>
      <c r="R1261" s="257"/>
      <c r="S1261" s="30" t="s">
        <v>1366</v>
      </c>
      <c r="T1261" s="76"/>
      <c r="U1261" s="77"/>
      <c r="V1261" s="77"/>
      <c r="W1261" s="77"/>
      <c r="X1261" s="77"/>
      <c r="Y1261" s="77"/>
      <c r="Z1261" s="31" t="str">
        <f t="shared" si="104"/>
        <v/>
      </c>
      <c r="AA1261" s="81">
        <f t="shared" si="106"/>
        <v>0</v>
      </c>
      <c r="AB1261" s="81">
        <f t="shared" si="105"/>
        <v>0</v>
      </c>
      <c r="AC1261" s="338"/>
      <c r="AD1261" s="238"/>
      <c r="AE1261" s="238"/>
      <c r="AF1261" s="184"/>
      <c r="AG1261" s="184"/>
      <c r="AH1261" s="200"/>
      <c r="AI1261" s="200"/>
      <c r="AJ1261" s="216"/>
      <c r="AK1261" s="216"/>
      <c r="AL1261" s="216"/>
      <c r="AM1261" s="252"/>
      <c r="AN1261" s="252"/>
      <c r="AO1261" s="252"/>
      <c r="AP1261" s="252"/>
      <c r="AQ1261" s="265"/>
      <c r="AR1261" s="209"/>
    </row>
    <row r="1262" spans="1:44" ht="13.5" customHeight="1" x14ac:dyDescent="0.2">
      <c r="A1262" s="290"/>
      <c r="B1262" s="275"/>
      <c r="C1262" s="272"/>
      <c r="D1262" s="275"/>
      <c r="E1262" s="281"/>
      <c r="F1262" s="275"/>
      <c r="G1262" s="284"/>
      <c r="H1262" s="197"/>
      <c r="I1262" s="295"/>
      <c r="J1262" s="197"/>
      <c r="K1262" s="195"/>
      <c r="L1262" s="195"/>
      <c r="M1262" s="197"/>
      <c r="N1262" s="184"/>
      <c r="O1262" s="184"/>
      <c r="P1262" s="235"/>
      <c r="Q1262" s="195"/>
      <c r="R1262" s="257"/>
      <c r="S1262" s="30" t="s">
        <v>1367</v>
      </c>
      <c r="T1262" s="76"/>
      <c r="U1262" s="77"/>
      <c r="V1262" s="77"/>
      <c r="W1262" s="77"/>
      <c r="X1262" s="77"/>
      <c r="Y1262" s="77"/>
      <c r="Z1262" s="31" t="str">
        <f t="shared" si="104"/>
        <v/>
      </c>
      <c r="AA1262" s="81">
        <f t="shared" si="106"/>
        <v>0</v>
      </c>
      <c r="AB1262" s="81">
        <f t="shared" si="105"/>
        <v>0</v>
      </c>
      <c r="AC1262" s="338"/>
      <c r="AD1262" s="238"/>
      <c r="AE1262" s="238"/>
      <c r="AF1262" s="184"/>
      <c r="AG1262" s="184"/>
      <c r="AH1262" s="200"/>
      <c r="AI1262" s="200"/>
      <c r="AJ1262" s="216"/>
      <c r="AK1262" s="216"/>
      <c r="AL1262" s="216"/>
      <c r="AM1262" s="252"/>
      <c r="AN1262" s="252"/>
      <c r="AO1262" s="252"/>
      <c r="AP1262" s="252"/>
      <c r="AQ1262" s="265"/>
      <c r="AR1262" s="209"/>
    </row>
    <row r="1263" spans="1:44" ht="13.5" customHeight="1" x14ac:dyDescent="0.2">
      <c r="A1263" s="290"/>
      <c r="B1263" s="275"/>
      <c r="C1263" s="272"/>
      <c r="D1263" s="275"/>
      <c r="E1263" s="281"/>
      <c r="F1263" s="275"/>
      <c r="G1263" s="284"/>
      <c r="H1263" s="197"/>
      <c r="I1263" s="295">
        <v>50.3</v>
      </c>
      <c r="J1263" s="197"/>
      <c r="K1263" s="195"/>
      <c r="L1263" s="195"/>
      <c r="M1263" s="197"/>
      <c r="N1263" s="184"/>
      <c r="O1263" s="184"/>
      <c r="P1263" s="235"/>
      <c r="Q1263" s="195"/>
      <c r="R1263" s="298">
        <f>IF(Q1263="SI",1,IF(Q1263="NO",3,0))</f>
        <v>0</v>
      </c>
      <c r="S1263" s="30" t="s">
        <v>1368</v>
      </c>
      <c r="T1263" s="76"/>
      <c r="U1263" s="77"/>
      <c r="V1263" s="77"/>
      <c r="W1263" s="77"/>
      <c r="X1263" s="77"/>
      <c r="Y1263" s="77"/>
      <c r="Z1263" s="31" t="str">
        <f t="shared" si="104"/>
        <v/>
      </c>
      <c r="AA1263" s="81">
        <f t="shared" si="106"/>
        <v>0</v>
      </c>
      <c r="AB1263" s="81">
        <f t="shared" si="105"/>
        <v>0</v>
      </c>
      <c r="AC1263" s="338"/>
      <c r="AD1263" s="238"/>
      <c r="AE1263" s="238"/>
      <c r="AF1263" s="184"/>
      <c r="AG1263" s="184"/>
      <c r="AH1263" s="200"/>
      <c r="AI1263" s="200"/>
      <c r="AJ1263" s="216"/>
      <c r="AK1263" s="216"/>
      <c r="AL1263" s="216"/>
      <c r="AM1263" s="252"/>
      <c r="AN1263" s="252"/>
      <c r="AO1263" s="252"/>
      <c r="AP1263" s="252"/>
      <c r="AQ1263" s="265"/>
      <c r="AR1263" s="208"/>
    </row>
    <row r="1264" spans="1:44" ht="13.5" customHeight="1" x14ac:dyDescent="0.2">
      <c r="A1264" s="290"/>
      <c r="B1264" s="275"/>
      <c r="C1264" s="272"/>
      <c r="D1264" s="275"/>
      <c r="E1264" s="281"/>
      <c r="F1264" s="275"/>
      <c r="G1264" s="284"/>
      <c r="H1264" s="197"/>
      <c r="I1264" s="295"/>
      <c r="J1264" s="197"/>
      <c r="K1264" s="195"/>
      <c r="L1264" s="195"/>
      <c r="M1264" s="197"/>
      <c r="N1264" s="184"/>
      <c r="O1264" s="184"/>
      <c r="P1264" s="235"/>
      <c r="Q1264" s="195"/>
      <c r="R1264" s="257"/>
      <c r="S1264" s="30" t="s">
        <v>1369</v>
      </c>
      <c r="T1264" s="76"/>
      <c r="U1264" s="77"/>
      <c r="V1264" s="77"/>
      <c r="W1264" s="77"/>
      <c r="X1264" s="77"/>
      <c r="Y1264" s="77"/>
      <c r="Z1264" s="31" t="str">
        <f t="shared" si="104"/>
        <v/>
      </c>
      <c r="AA1264" s="81">
        <f t="shared" si="106"/>
        <v>0</v>
      </c>
      <c r="AB1264" s="81">
        <f t="shared" si="105"/>
        <v>0</v>
      </c>
      <c r="AC1264" s="338"/>
      <c r="AD1264" s="238"/>
      <c r="AE1264" s="238"/>
      <c r="AF1264" s="184"/>
      <c r="AG1264" s="184"/>
      <c r="AH1264" s="200"/>
      <c r="AI1264" s="200"/>
      <c r="AJ1264" s="216"/>
      <c r="AK1264" s="216"/>
      <c r="AL1264" s="216"/>
      <c r="AM1264" s="252"/>
      <c r="AN1264" s="252"/>
      <c r="AO1264" s="252"/>
      <c r="AP1264" s="252"/>
      <c r="AQ1264" s="265"/>
      <c r="AR1264" s="209"/>
    </row>
    <row r="1265" spans="1:44" ht="13.5" customHeight="1" x14ac:dyDescent="0.2">
      <c r="A1265" s="290"/>
      <c r="B1265" s="275"/>
      <c r="C1265" s="272"/>
      <c r="D1265" s="275"/>
      <c r="E1265" s="281"/>
      <c r="F1265" s="275"/>
      <c r="G1265" s="284"/>
      <c r="H1265" s="197"/>
      <c r="I1265" s="295"/>
      <c r="J1265" s="197"/>
      <c r="K1265" s="195"/>
      <c r="L1265" s="195"/>
      <c r="M1265" s="197"/>
      <c r="N1265" s="184"/>
      <c r="O1265" s="184"/>
      <c r="P1265" s="235"/>
      <c r="Q1265" s="195"/>
      <c r="R1265" s="257"/>
      <c r="S1265" s="30" t="s">
        <v>1370</v>
      </c>
      <c r="T1265" s="76"/>
      <c r="U1265" s="77"/>
      <c r="V1265" s="77"/>
      <c r="W1265" s="77"/>
      <c r="X1265" s="77"/>
      <c r="Y1265" s="77"/>
      <c r="Z1265" s="31" t="str">
        <f t="shared" si="104"/>
        <v/>
      </c>
      <c r="AA1265" s="81">
        <f t="shared" si="106"/>
        <v>0</v>
      </c>
      <c r="AB1265" s="81">
        <f t="shared" si="105"/>
        <v>0</v>
      </c>
      <c r="AC1265" s="338"/>
      <c r="AD1265" s="238"/>
      <c r="AE1265" s="238"/>
      <c r="AF1265" s="184"/>
      <c r="AG1265" s="184"/>
      <c r="AH1265" s="200"/>
      <c r="AI1265" s="200"/>
      <c r="AJ1265" s="216"/>
      <c r="AK1265" s="216"/>
      <c r="AL1265" s="216"/>
      <c r="AM1265" s="252"/>
      <c r="AN1265" s="252"/>
      <c r="AO1265" s="252"/>
      <c r="AP1265" s="252"/>
      <c r="AQ1265" s="265"/>
      <c r="AR1265" s="209"/>
    </row>
    <row r="1266" spans="1:44" ht="13.5" customHeight="1" x14ac:dyDescent="0.2">
      <c r="A1266" s="290"/>
      <c r="B1266" s="275"/>
      <c r="C1266" s="272"/>
      <c r="D1266" s="275"/>
      <c r="E1266" s="281"/>
      <c r="F1266" s="275"/>
      <c r="G1266" s="284"/>
      <c r="H1266" s="197"/>
      <c r="I1266" s="295"/>
      <c r="J1266" s="197"/>
      <c r="K1266" s="195"/>
      <c r="L1266" s="195"/>
      <c r="M1266" s="197"/>
      <c r="N1266" s="184"/>
      <c r="O1266" s="184"/>
      <c r="P1266" s="235"/>
      <c r="Q1266" s="195"/>
      <c r="R1266" s="257"/>
      <c r="S1266" s="30" t="s">
        <v>1371</v>
      </c>
      <c r="T1266" s="76"/>
      <c r="U1266" s="77"/>
      <c r="V1266" s="77"/>
      <c r="W1266" s="77"/>
      <c r="X1266" s="77"/>
      <c r="Y1266" s="77"/>
      <c r="Z1266" s="31" t="str">
        <f t="shared" si="104"/>
        <v/>
      </c>
      <c r="AA1266" s="81">
        <f t="shared" si="106"/>
        <v>0</v>
      </c>
      <c r="AB1266" s="81">
        <f t="shared" si="105"/>
        <v>0</v>
      </c>
      <c r="AC1266" s="338"/>
      <c r="AD1266" s="238"/>
      <c r="AE1266" s="238"/>
      <c r="AF1266" s="184"/>
      <c r="AG1266" s="184"/>
      <c r="AH1266" s="200"/>
      <c r="AI1266" s="200"/>
      <c r="AJ1266" s="216"/>
      <c r="AK1266" s="216"/>
      <c r="AL1266" s="216"/>
      <c r="AM1266" s="252"/>
      <c r="AN1266" s="252"/>
      <c r="AO1266" s="252"/>
      <c r="AP1266" s="252"/>
      <c r="AQ1266" s="265"/>
      <c r="AR1266" s="209"/>
    </row>
    <row r="1267" spans="1:44" ht="13.5" customHeight="1" x14ac:dyDescent="0.2">
      <c r="A1267" s="290"/>
      <c r="B1267" s="275"/>
      <c r="C1267" s="272"/>
      <c r="D1267" s="275"/>
      <c r="E1267" s="281"/>
      <c r="F1267" s="275"/>
      <c r="G1267" s="284"/>
      <c r="H1267" s="197"/>
      <c r="I1267" s="295"/>
      <c r="J1267" s="197"/>
      <c r="K1267" s="195"/>
      <c r="L1267" s="195"/>
      <c r="M1267" s="197"/>
      <c r="N1267" s="184"/>
      <c r="O1267" s="184"/>
      <c r="P1267" s="235"/>
      <c r="Q1267" s="195"/>
      <c r="R1267" s="257"/>
      <c r="S1267" s="30" t="s">
        <v>1372</v>
      </c>
      <c r="T1267" s="76"/>
      <c r="U1267" s="77"/>
      <c r="V1267" s="77"/>
      <c r="W1267" s="77"/>
      <c r="X1267" s="77"/>
      <c r="Y1267" s="77"/>
      <c r="Z1267" s="31" t="str">
        <f t="shared" si="104"/>
        <v/>
      </c>
      <c r="AA1267" s="81">
        <f t="shared" si="106"/>
        <v>0</v>
      </c>
      <c r="AB1267" s="81">
        <f t="shared" si="105"/>
        <v>0</v>
      </c>
      <c r="AC1267" s="338"/>
      <c r="AD1267" s="238"/>
      <c r="AE1267" s="238"/>
      <c r="AF1267" s="184"/>
      <c r="AG1267" s="184"/>
      <c r="AH1267" s="200"/>
      <c r="AI1267" s="200"/>
      <c r="AJ1267" s="216"/>
      <c r="AK1267" s="216"/>
      <c r="AL1267" s="216"/>
      <c r="AM1267" s="252"/>
      <c r="AN1267" s="252"/>
      <c r="AO1267" s="252"/>
      <c r="AP1267" s="252"/>
      <c r="AQ1267" s="265"/>
      <c r="AR1267" s="209"/>
    </row>
    <row r="1268" spans="1:44" ht="13.5" customHeight="1" x14ac:dyDescent="0.2">
      <c r="A1268" s="290"/>
      <c r="B1268" s="275"/>
      <c r="C1268" s="272"/>
      <c r="D1268" s="275"/>
      <c r="E1268" s="281"/>
      <c r="F1268" s="275"/>
      <c r="G1268" s="284"/>
      <c r="H1268" s="197"/>
      <c r="I1268" s="295">
        <v>50.4</v>
      </c>
      <c r="J1268" s="197"/>
      <c r="K1268" s="195"/>
      <c r="L1268" s="195"/>
      <c r="M1268" s="197"/>
      <c r="N1268" s="184"/>
      <c r="O1268" s="184"/>
      <c r="P1268" s="235"/>
      <c r="Q1268" s="195"/>
      <c r="R1268" s="298">
        <f>IF(Q1268="SI",1,IF(Q1268="NO",3,0))</f>
        <v>0</v>
      </c>
      <c r="S1268" s="30" t="s">
        <v>1373</v>
      </c>
      <c r="T1268" s="76"/>
      <c r="U1268" s="77"/>
      <c r="V1268" s="77"/>
      <c r="W1268" s="77"/>
      <c r="X1268" s="77"/>
      <c r="Y1268" s="77"/>
      <c r="Z1268" s="31" t="str">
        <f t="shared" si="104"/>
        <v/>
      </c>
      <c r="AA1268" s="81">
        <f t="shared" si="106"/>
        <v>0</v>
      </c>
      <c r="AB1268" s="81">
        <f t="shared" si="105"/>
        <v>0</v>
      </c>
      <c r="AC1268" s="338"/>
      <c r="AD1268" s="238"/>
      <c r="AE1268" s="238"/>
      <c r="AF1268" s="184"/>
      <c r="AG1268" s="184"/>
      <c r="AH1268" s="200"/>
      <c r="AI1268" s="200"/>
      <c r="AJ1268" s="216"/>
      <c r="AK1268" s="216"/>
      <c r="AL1268" s="216"/>
      <c r="AM1268" s="252"/>
      <c r="AN1268" s="252"/>
      <c r="AO1268" s="252"/>
      <c r="AP1268" s="252"/>
      <c r="AQ1268" s="265"/>
      <c r="AR1268" s="208"/>
    </row>
    <row r="1269" spans="1:44" ht="13.5" customHeight="1" x14ac:dyDescent="0.2">
      <c r="A1269" s="290"/>
      <c r="B1269" s="275"/>
      <c r="C1269" s="272"/>
      <c r="D1269" s="275"/>
      <c r="E1269" s="281"/>
      <c r="F1269" s="275"/>
      <c r="G1269" s="284"/>
      <c r="H1269" s="197"/>
      <c r="I1269" s="295"/>
      <c r="J1269" s="197"/>
      <c r="K1269" s="195"/>
      <c r="L1269" s="195"/>
      <c r="M1269" s="197"/>
      <c r="N1269" s="184"/>
      <c r="O1269" s="184"/>
      <c r="P1269" s="235"/>
      <c r="Q1269" s="195"/>
      <c r="R1269" s="257"/>
      <c r="S1269" s="30" t="s">
        <v>1374</v>
      </c>
      <c r="T1269" s="76"/>
      <c r="U1269" s="77"/>
      <c r="V1269" s="77"/>
      <c r="W1269" s="77"/>
      <c r="X1269" s="77"/>
      <c r="Y1269" s="77"/>
      <c r="Z1269" s="31" t="str">
        <f t="shared" si="104"/>
        <v/>
      </c>
      <c r="AA1269" s="81">
        <f t="shared" si="106"/>
        <v>0</v>
      </c>
      <c r="AB1269" s="81">
        <f t="shared" si="105"/>
        <v>0</v>
      </c>
      <c r="AC1269" s="338"/>
      <c r="AD1269" s="238"/>
      <c r="AE1269" s="238"/>
      <c r="AF1269" s="184"/>
      <c r="AG1269" s="184"/>
      <c r="AH1269" s="200"/>
      <c r="AI1269" s="200"/>
      <c r="AJ1269" s="216"/>
      <c r="AK1269" s="216"/>
      <c r="AL1269" s="216"/>
      <c r="AM1269" s="252"/>
      <c r="AN1269" s="252"/>
      <c r="AO1269" s="252"/>
      <c r="AP1269" s="252"/>
      <c r="AQ1269" s="265"/>
      <c r="AR1269" s="209"/>
    </row>
    <row r="1270" spans="1:44" ht="13.5" customHeight="1" x14ac:dyDescent="0.2">
      <c r="A1270" s="290"/>
      <c r="B1270" s="275"/>
      <c r="C1270" s="272"/>
      <c r="D1270" s="275"/>
      <c r="E1270" s="281"/>
      <c r="F1270" s="275"/>
      <c r="G1270" s="284"/>
      <c r="H1270" s="197"/>
      <c r="I1270" s="295"/>
      <c r="J1270" s="197"/>
      <c r="K1270" s="195"/>
      <c r="L1270" s="195"/>
      <c r="M1270" s="197"/>
      <c r="N1270" s="184"/>
      <c r="O1270" s="184"/>
      <c r="P1270" s="235"/>
      <c r="Q1270" s="195"/>
      <c r="R1270" s="257"/>
      <c r="S1270" s="30" t="s">
        <v>1375</v>
      </c>
      <c r="T1270" s="76"/>
      <c r="U1270" s="77"/>
      <c r="V1270" s="77"/>
      <c r="W1270" s="77"/>
      <c r="X1270" s="77"/>
      <c r="Y1270" s="77"/>
      <c r="Z1270" s="31" t="str">
        <f t="shared" si="104"/>
        <v/>
      </c>
      <c r="AA1270" s="81">
        <f t="shared" si="106"/>
        <v>0</v>
      </c>
      <c r="AB1270" s="81">
        <f t="shared" si="105"/>
        <v>0</v>
      </c>
      <c r="AC1270" s="338"/>
      <c r="AD1270" s="238"/>
      <c r="AE1270" s="238"/>
      <c r="AF1270" s="184"/>
      <c r="AG1270" s="184"/>
      <c r="AH1270" s="200"/>
      <c r="AI1270" s="200"/>
      <c r="AJ1270" s="216"/>
      <c r="AK1270" s="216"/>
      <c r="AL1270" s="216"/>
      <c r="AM1270" s="252"/>
      <c r="AN1270" s="252"/>
      <c r="AO1270" s="252"/>
      <c r="AP1270" s="252"/>
      <c r="AQ1270" s="265"/>
      <c r="AR1270" s="209"/>
    </row>
    <row r="1271" spans="1:44" ht="13.5" customHeight="1" x14ac:dyDescent="0.2">
      <c r="A1271" s="290"/>
      <c r="B1271" s="275"/>
      <c r="C1271" s="272"/>
      <c r="D1271" s="275"/>
      <c r="E1271" s="281"/>
      <c r="F1271" s="275"/>
      <c r="G1271" s="284"/>
      <c r="H1271" s="197"/>
      <c r="I1271" s="295"/>
      <c r="J1271" s="197"/>
      <c r="K1271" s="195"/>
      <c r="L1271" s="195"/>
      <c r="M1271" s="197"/>
      <c r="N1271" s="184"/>
      <c r="O1271" s="184"/>
      <c r="P1271" s="235"/>
      <c r="Q1271" s="195"/>
      <c r="R1271" s="257"/>
      <c r="S1271" s="30" t="s">
        <v>1376</v>
      </c>
      <c r="T1271" s="76"/>
      <c r="U1271" s="77"/>
      <c r="V1271" s="77"/>
      <c r="W1271" s="77"/>
      <c r="X1271" s="77"/>
      <c r="Y1271" s="77"/>
      <c r="Z1271" s="31" t="str">
        <f t="shared" si="104"/>
        <v/>
      </c>
      <c r="AA1271" s="81">
        <f t="shared" si="106"/>
        <v>0</v>
      </c>
      <c r="AB1271" s="81">
        <f t="shared" si="105"/>
        <v>0</v>
      </c>
      <c r="AC1271" s="338"/>
      <c r="AD1271" s="238"/>
      <c r="AE1271" s="238"/>
      <c r="AF1271" s="184"/>
      <c r="AG1271" s="184"/>
      <c r="AH1271" s="200"/>
      <c r="AI1271" s="200"/>
      <c r="AJ1271" s="216"/>
      <c r="AK1271" s="216"/>
      <c r="AL1271" s="216"/>
      <c r="AM1271" s="252"/>
      <c r="AN1271" s="252"/>
      <c r="AO1271" s="252"/>
      <c r="AP1271" s="252"/>
      <c r="AQ1271" s="265"/>
      <c r="AR1271" s="209"/>
    </row>
    <row r="1272" spans="1:44" ht="13.5" customHeight="1" x14ac:dyDescent="0.2">
      <c r="A1272" s="290"/>
      <c r="B1272" s="275"/>
      <c r="C1272" s="272"/>
      <c r="D1272" s="275"/>
      <c r="E1272" s="281"/>
      <c r="F1272" s="275"/>
      <c r="G1272" s="284"/>
      <c r="H1272" s="197"/>
      <c r="I1272" s="295"/>
      <c r="J1272" s="197"/>
      <c r="K1272" s="195"/>
      <c r="L1272" s="195"/>
      <c r="M1272" s="197"/>
      <c r="N1272" s="184"/>
      <c r="O1272" s="184"/>
      <c r="P1272" s="235"/>
      <c r="Q1272" s="195"/>
      <c r="R1272" s="257"/>
      <c r="S1272" s="30" t="s">
        <v>1377</v>
      </c>
      <c r="T1272" s="76"/>
      <c r="U1272" s="77"/>
      <c r="V1272" s="77"/>
      <c r="W1272" s="77"/>
      <c r="X1272" s="77"/>
      <c r="Y1272" s="77"/>
      <c r="Z1272" s="31" t="str">
        <f t="shared" si="104"/>
        <v/>
      </c>
      <c r="AA1272" s="81">
        <f t="shared" si="106"/>
        <v>0</v>
      </c>
      <c r="AB1272" s="81">
        <f t="shared" si="105"/>
        <v>0</v>
      </c>
      <c r="AC1272" s="338"/>
      <c r="AD1272" s="238"/>
      <c r="AE1272" s="238"/>
      <c r="AF1272" s="184"/>
      <c r="AG1272" s="184"/>
      <c r="AH1272" s="200"/>
      <c r="AI1272" s="200"/>
      <c r="AJ1272" s="216"/>
      <c r="AK1272" s="216"/>
      <c r="AL1272" s="216"/>
      <c r="AM1272" s="252"/>
      <c r="AN1272" s="252"/>
      <c r="AO1272" s="252"/>
      <c r="AP1272" s="252"/>
      <c r="AQ1272" s="265"/>
      <c r="AR1272" s="209"/>
    </row>
    <row r="1273" spans="1:44" ht="13.5" customHeight="1" x14ac:dyDescent="0.2">
      <c r="A1273" s="290"/>
      <c r="B1273" s="275"/>
      <c r="C1273" s="272"/>
      <c r="D1273" s="275"/>
      <c r="E1273" s="281"/>
      <c r="F1273" s="275"/>
      <c r="G1273" s="284"/>
      <c r="H1273" s="197"/>
      <c r="I1273" s="295">
        <v>50.5</v>
      </c>
      <c r="J1273" s="197"/>
      <c r="K1273" s="195"/>
      <c r="L1273" s="195"/>
      <c r="M1273" s="197"/>
      <c r="N1273" s="184"/>
      <c r="O1273" s="184"/>
      <c r="P1273" s="235"/>
      <c r="Q1273" s="195"/>
      <c r="R1273" s="298">
        <f>IF(Q1273="SI",1,IF(Q1273="NO",3,0))</f>
        <v>0</v>
      </c>
      <c r="S1273" s="30" t="s">
        <v>1378</v>
      </c>
      <c r="T1273" s="76"/>
      <c r="U1273" s="77"/>
      <c r="V1273" s="77"/>
      <c r="W1273" s="77"/>
      <c r="X1273" s="77"/>
      <c r="Y1273" s="77"/>
      <c r="Z1273" s="31" t="str">
        <f t="shared" si="104"/>
        <v/>
      </c>
      <c r="AA1273" s="81">
        <f t="shared" si="106"/>
        <v>0</v>
      </c>
      <c r="AB1273" s="81">
        <f t="shared" si="105"/>
        <v>0</v>
      </c>
      <c r="AC1273" s="338"/>
      <c r="AD1273" s="238"/>
      <c r="AE1273" s="238"/>
      <c r="AF1273" s="184"/>
      <c r="AG1273" s="184"/>
      <c r="AH1273" s="200"/>
      <c r="AI1273" s="200"/>
      <c r="AJ1273" s="216"/>
      <c r="AK1273" s="216"/>
      <c r="AL1273" s="216"/>
      <c r="AM1273" s="252"/>
      <c r="AN1273" s="252"/>
      <c r="AO1273" s="252"/>
      <c r="AP1273" s="252"/>
      <c r="AQ1273" s="265"/>
      <c r="AR1273" s="208"/>
    </row>
    <row r="1274" spans="1:44" ht="13.5" customHeight="1" x14ac:dyDescent="0.2">
      <c r="A1274" s="290"/>
      <c r="B1274" s="275"/>
      <c r="C1274" s="272"/>
      <c r="D1274" s="275"/>
      <c r="E1274" s="281"/>
      <c r="F1274" s="275"/>
      <c r="G1274" s="284"/>
      <c r="H1274" s="197"/>
      <c r="I1274" s="295"/>
      <c r="J1274" s="197"/>
      <c r="K1274" s="195"/>
      <c r="L1274" s="195"/>
      <c r="M1274" s="197"/>
      <c r="N1274" s="184"/>
      <c r="O1274" s="184"/>
      <c r="P1274" s="235"/>
      <c r="Q1274" s="195"/>
      <c r="R1274" s="257"/>
      <c r="S1274" s="30" t="s">
        <v>1379</v>
      </c>
      <c r="T1274" s="76"/>
      <c r="U1274" s="77"/>
      <c r="V1274" s="77"/>
      <c r="W1274" s="77"/>
      <c r="X1274" s="77"/>
      <c r="Y1274" s="77"/>
      <c r="Z1274" s="31" t="str">
        <f t="shared" si="104"/>
        <v/>
      </c>
      <c r="AA1274" s="81">
        <f t="shared" si="106"/>
        <v>0</v>
      </c>
      <c r="AB1274" s="81">
        <f t="shared" si="105"/>
        <v>0</v>
      </c>
      <c r="AC1274" s="338"/>
      <c r="AD1274" s="238"/>
      <c r="AE1274" s="238"/>
      <c r="AF1274" s="184"/>
      <c r="AG1274" s="184"/>
      <c r="AH1274" s="200"/>
      <c r="AI1274" s="200"/>
      <c r="AJ1274" s="216"/>
      <c r="AK1274" s="216"/>
      <c r="AL1274" s="216"/>
      <c r="AM1274" s="252"/>
      <c r="AN1274" s="252"/>
      <c r="AO1274" s="252"/>
      <c r="AP1274" s="252"/>
      <c r="AQ1274" s="265"/>
      <c r="AR1274" s="209"/>
    </row>
    <row r="1275" spans="1:44" ht="13.5" customHeight="1" x14ac:dyDescent="0.2">
      <c r="A1275" s="290"/>
      <c r="B1275" s="275"/>
      <c r="C1275" s="272"/>
      <c r="D1275" s="275"/>
      <c r="E1275" s="281"/>
      <c r="F1275" s="275"/>
      <c r="G1275" s="284"/>
      <c r="H1275" s="197"/>
      <c r="I1275" s="295"/>
      <c r="J1275" s="197"/>
      <c r="K1275" s="195"/>
      <c r="L1275" s="195"/>
      <c r="M1275" s="197"/>
      <c r="N1275" s="184"/>
      <c r="O1275" s="184"/>
      <c r="P1275" s="235"/>
      <c r="Q1275" s="195"/>
      <c r="R1275" s="257"/>
      <c r="S1275" s="30" t="s">
        <v>1380</v>
      </c>
      <c r="T1275" s="76"/>
      <c r="U1275" s="77"/>
      <c r="V1275" s="77"/>
      <c r="W1275" s="77"/>
      <c r="X1275" s="77"/>
      <c r="Y1275" s="77"/>
      <c r="Z1275" s="31" t="str">
        <f t="shared" si="104"/>
        <v/>
      </c>
      <c r="AA1275" s="81">
        <f t="shared" si="106"/>
        <v>0</v>
      </c>
      <c r="AB1275" s="81">
        <f t="shared" si="105"/>
        <v>0</v>
      </c>
      <c r="AC1275" s="338"/>
      <c r="AD1275" s="238"/>
      <c r="AE1275" s="238"/>
      <c r="AF1275" s="184"/>
      <c r="AG1275" s="184"/>
      <c r="AH1275" s="200"/>
      <c r="AI1275" s="200"/>
      <c r="AJ1275" s="216"/>
      <c r="AK1275" s="216"/>
      <c r="AL1275" s="216"/>
      <c r="AM1275" s="252"/>
      <c r="AN1275" s="252"/>
      <c r="AO1275" s="252"/>
      <c r="AP1275" s="252"/>
      <c r="AQ1275" s="265"/>
      <c r="AR1275" s="209"/>
    </row>
    <row r="1276" spans="1:44" ht="13.5" customHeight="1" x14ac:dyDescent="0.2">
      <c r="A1276" s="290"/>
      <c r="B1276" s="275"/>
      <c r="C1276" s="272"/>
      <c r="D1276" s="275"/>
      <c r="E1276" s="281"/>
      <c r="F1276" s="275"/>
      <c r="G1276" s="284"/>
      <c r="H1276" s="197"/>
      <c r="I1276" s="295"/>
      <c r="J1276" s="197"/>
      <c r="K1276" s="195"/>
      <c r="L1276" s="195"/>
      <c r="M1276" s="197"/>
      <c r="N1276" s="184"/>
      <c r="O1276" s="184"/>
      <c r="P1276" s="235"/>
      <c r="Q1276" s="195"/>
      <c r="R1276" s="257"/>
      <c r="S1276" s="30" t="s">
        <v>1381</v>
      </c>
      <c r="T1276" s="76"/>
      <c r="U1276" s="77"/>
      <c r="V1276" s="77"/>
      <c r="W1276" s="77"/>
      <c r="X1276" s="77"/>
      <c r="Y1276" s="77"/>
      <c r="Z1276" s="31" t="str">
        <f t="shared" si="104"/>
        <v/>
      </c>
      <c r="AA1276" s="81">
        <f t="shared" si="106"/>
        <v>0</v>
      </c>
      <c r="AB1276" s="81">
        <f t="shared" si="105"/>
        <v>0</v>
      </c>
      <c r="AC1276" s="338"/>
      <c r="AD1276" s="238"/>
      <c r="AE1276" s="238"/>
      <c r="AF1276" s="184"/>
      <c r="AG1276" s="184"/>
      <c r="AH1276" s="200"/>
      <c r="AI1276" s="200"/>
      <c r="AJ1276" s="216"/>
      <c r="AK1276" s="216"/>
      <c r="AL1276" s="216"/>
      <c r="AM1276" s="252"/>
      <c r="AN1276" s="252"/>
      <c r="AO1276" s="252"/>
      <c r="AP1276" s="252"/>
      <c r="AQ1276" s="265"/>
      <c r="AR1276" s="209"/>
    </row>
    <row r="1277" spans="1:44" ht="13.5" customHeight="1" x14ac:dyDescent="0.2">
      <c r="A1277" s="291"/>
      <c r="B1277" s="276"/>
      <c r="C1277" s="273"/>
      <c r="D1277" s="276"/>
      <c r="E1277" s="282"/>
      <c r="F1277" s="276"/>
      <c r="G1277" s="285"/>
      <c r="H1277" s="198"/>
      <c r="I1277" s="296"/>
      <c r="J1277" s="198"/>
      <c r="K1277" s="233"/>
      <c r="L1277" s="233"/>
      <c r="M1277" s="198"/>
      <c r="N1277" s="185"/>
      <c r="O1277" s="185"/>
      <c r="P1277" s="236"/>
      <c r="Q1277" s="233"/>
      <c r="R1277" s="299"/>
      <c r="S1277" s="32" t="s">
        <v>1382</v>
      </c>
      <c r="T1277" s="78"/>
      <c r="U1277" s="79"/>
      <c r="V1277" s="79"/>
      <c r="W1277" s="79"/>
      <c r="X1277" s="79"/>
      <c r="Y1277" s="79"/>
      <c r="Z1277" s="33" t="str">
        <f t="shared" si="104"/>
        <v/>
      </c>
      <c r="AA1277" s="82">
        <f t="shared" si="106"/>
        <v>0</v>
      </c>
      <c r="AB1277" s="82">
        <f t="shared" si="105"/>
        <v>0</v>
      </c>
      <c r="AC1277" s="339"/>
      <c r="AD1277" s="239"/>
      <c r="AE1277" s="239"/>
      <c r="AF1277" s="185"/>
      <c r="AG1277" s="185"/>
      <c r="AH1277" s="201"/>
      <c r="AI1277" s="201"/>
      <c r="AJ1277" s="217"/>
      <c r="AK1277" s="217"/>
      <c r="AL1277" s="217"/>
      <c r="AM1277" s="253"/>
      <c r="AN1277" s="253"/>
      <c r="AO1277" s="253"/>
      <c r="AP1277" s="253"/>
      <c r="AQ1277" s="266"/>
      <c r="AR1277" s="210"/>
    </row>
    <row r="1278" spans="1:44" ht="13.5" customHeight="1" x14ac:dyDescent="0.2">
      <c r="A1278" s="277" t="str">
        <f>IF(E1278&lt;&gt;"",'Información General'!$D$15&amp;"_"&amp;+$A$1+51,"")</f>
        <v/>
      </c>
      <c r="B1278" s="286"/>
      <c r="C1278" s="304"/>
      <c r="D1278" s="286"/>
      <c r="E1278" s="301"/>
      <c r="F1278" s="286"/>
      <c r="G1278" s="224"/>
      <c r="H1278" s="242"/>
      <c r="I1278" s="245">
        <v>51.1</v>
      </c>
      <c r="J1278" s="227"/>
      <c r="K1278" s="232"/>
      <c r="L1278" s="232"/>
      <c r="M1278" s="227"/>
      <c r="N1278" s="189"/>
      <c r="O1278" s="189"/>
      <c r="P1278" s="192" t="str">
        <f>IF(AND(N1278&lt;&gt;"",O1278&lt;&gt;""),IF(AND(N1278&gt;5,O1278&gt;5),"I",IF(AND(N1278&lt;=5,O1278&gt;5),"II",IF(AND(N1278&gt;5,O1278&lt;=5),"IV",IF(AND(N1278&lt;=5,O1278&lt;=5),"III")))),"")</f>
        <v/>
      </c>
      <c r="Q1278" s="232"/>
      <c r="R1278" s="310">
        <f>IF(Q1278="SI",1,IF(Q1278="NO",3,0))</f>
        <v>0</v>
      </c>
      <c r="S1278" s="28" t="s">
        <v>1383</v>
      </c>
      <c r="T1278" s="73"/>
      <c r="U1278" s="74"/>
      <c r="V1278" s="74"/>
      <c r="W1278" s="74"/>
      <c r="X1278" s="74"/>
      <c r="Y1278" s="74"/>
      <c r="Z1278" s="29" t="str">
        <f t="shared" si="104"/>
        <v/>
      </c>
      <c r="AA1278" s="80">
        <f t="shared" si="106"/>
        <v>0</v>
      </c>
      <c r="AB1278" s="80">
        <f>IF(Z1278="Deficiente",1,0)</f>
        <v>0</v>
      </c>
      <c r="AC1278" s="307" t="str">
        <f>IF(SUM(R1278:R1302)&gt;=1,IF((SUM(R1278:R1302)/COUNTA(Q1278:Q1302))=1,IF(SUM(AA1278:AA1302)&gt;=1,IF(SUM(AA1278:AA1302)/(SUM(AA1278:AA1302)+SUM(AB1278:AB1302))=100%,"SI","NO"),"NO"),"NO"),"")</f>
        <v/>
      </c>
      <c r="AD1278" s="241" t="str">
        <f>IF($N1278=1,"b","")</f>
        <v/>
      </c>
      <c r="AE1278" s="241" t="str">
        <f>IF($O1278=1,"b","")</f>
        <v/>
      </c>
      <c r="AF1278" s="189"/>
      <c r="AG1278" s="189"/>
      <c r="AH1278" s="202">
        <f>IF(OR($AD1278="b",$AE1278="b"),2,0)</f>
        <v>0</v>
      </c>
      <c r="AI1278" s="202">
        <f>IF(AND($N1278=1,$AF1278=1,$O1278=1,$AG1278=1),1,0)</f>
        <v>0</v>
      </c>
      <c r="AJ1278" s="186">
        <f>IF(AF1278&lt;&gt;"",IF(AI1278=1,1,IF(OR($AF1278&gt;$N1278,AND($AC1278="SI",$AF1278=$N1278),AND($AC1278="NO",$AF1278&lt;&gt;$N1278)),0,1)),0)</f>
        <v>0</v>
      </c>
      <c r="AK1278" s="186">
        <f>IF(AG1278&lt;&gt;"",IF(AI1278=1,1,IF(OR(AG1278&gt;O1278,AND(AC1278="SI",AG1278=O1278),AND(AC1278="NO",AG1278&lt;&gt;O1278)),0,1)),0)</f>
        <v>0</v>
      </c>
      <c r="AL1278" s="186">
        <f>IF(AC1278&lt;&gt;"",(+AI1278+AJ1278+AK1278),0)</f>
        <v>0</v>
      </c>
      <c r="AM1278" s="251" t="str">
        <f>IF($AL1278&gt;=2,IF(AND($AF1278="",$AG1278=""),"",IF(AND($AF1278&gt;5,$AG1278&gt;5),"I","")),"")</f>
        <v/>
      </c>
      <c r="AN1278" s="251" t="str">
        <f>IF($AL1278&gt;=2,IF(AND($AF1278="",$AG1278=""),"",IF(AND($AF1278&lt;6,$AG1278&gt;5),"II","")),"")</f>
        <v/>
      </c>
      <c r="AO1278" s="251" t="str">
        <f>IF($AL1278&gt;=2,IF(AND($AF1278="",$AG1278=""),"",IF(AND($AF1278&lt;6,$AG1278&lt;6),"III","")),"")</f>
        <v/>
      </c>
      <c r="AP1278" s="251" t="str">
        <f>IF($AL1278&gt;=2,IF(AND($AF1278="",$AG1278=""),"",IF(AND($AF1278&gt;5,$AG1278&lt;6),"IV","")),"")</f>
        <v/>
      </c>
      <c r="AQ1278" s="261"/>
      <c r="AR1278" s="254"/>
    </row>
    <row r="1279" spans="1:44" ht="13.5" customHeight="1" x14ac:dyDescent="0.2">
      <c r="A1279" s="278"/>
      <c r="B1279" s="287"/>
      <c r="C1279" s="305"/>
      <c r="D1279" s="287"/>
      <c r="E1279" s="302"/>
      <c r="F1279" s="287"/>
      <c r="G1279" s="225"/>
      <c r="H1279" s="197"/>
      <c r="I1279" s="243"/>
      <c r="J1279" s="182"/>
      <c r="K1279" s="180"/>
      <c r="L1279" s="180"/>
      <c r="M1279" s="182"/>
      <c r="N1279" s="190"/>
      <c r="O1279" s="190"/>
      <c r="P1279" s="193"/>
      <c r="Q1279" s="180"/>
      <c r="R1279" s="257"/>
      <c r="S1279" s="30" t="s">
        <v>1384</v>
      </c>
      <c r="T1279" s="76"/>
      <c r="U1279" s="77"/>
      <c r="V1279" s="77"/>
      <c r="W1279" s="77"/>
      <c r="X1279" s="77"/>
      <c r="Y1279" s="77"/>
      <c r="Z1279" s="31" t="str">
        <f t="shared" si="104"/>
        <v/>
      </c>
      <c r="AA1279" s="81">
        <f t="shared" si="106"/>
        <v>0</v>
      </c>
      <c r="AB1279" s="81">
        <f t="shared" ref="AB1279:AB1302" si="107">IF(Z1279="Deficiente",1,0)</f>
        <v>0</v>
      </c>
      <c r="AC1279" s="308"/>
      <c r="AD1279" s="238"/>
      <c r="AE1279" s="238"/>
      <c r="AF1279" s="190"/>
      <c r="AG1279" s="190"/>
      <c r="AH1279" s="200"/>
      <c r="AI1279" s="200"/>
      <c r="AJ1279" s="187"/>
      <c r="AK1279" s="187"/>
      <c r="AL1279" s="187"/>
      <c r="AM1279" s="252"/>
      <c r="AN1279" s="252"/>
      <c r="AO1279" s="252"/>
      <c r="AP1279" s="252"/>
      <c r="AQ1279" s="262"/>
      <c r="AR1279" s="209"/>
    </row>
    <row r="1280" spans="1:44" ht="13.5" customHeight="1" x14ac:dyDescent="0.2">
      <c r="A1280" s="278"/>
      <c r="B1280" s="287"/>
      <c r="C1280" s="305"/>
      <c r="D1280" s="287"/>
      <c r="E1280" s="302"/>
      <c r="F1280" s="287"/>
      <c r="G1280" s="225"/>
      <c r="H1280" s="197"/>
      <c r="I1280" s="243"/>
      <c r="J1280" s="182"/>
      <c r="K1280" s="180"/>
      <c r="L1280" s="180"/>
      <c r="M1280" s="182"/>
      <c r="N1280" s="190"/>
      <c r="O1280" s="190"/>
      <c r="P1280" s="193"/>
      <c r="Q1280" s="180"/>
      <c r="R1280" s="257"/>
      <c r="S1280" s="30" t="s">
        <v>1385</v>
      </c>
      <c r="T1280" s="76"/>
      <c r="U1280" s="77"/>
      <c r="V1280" s="77"/>
      <c r="W1280" s="77"/>
      <c r="X1280" s="77"/>
      <c r="Y1280" s="77"/>
      <c r="Z1280" s="31" t="str">
        <f t="shared" si="104"/>
        <v/>
      </c>
      <c r="AA1280" s="81">
        <f t="shared" si="106"/>
        <v>0</v>
      </c>
      <c r="AB1280" s="81">
        <f t="shared" si="107"/>
        <v>0</v>
      </c>
      <c r="AC1280" s="308"/>
      <c r="AD1280" s="238"/>
      <c r="AE1280" s="238"/>
      <c r="AF1280" s="190"/>
      <c r="AG1280" s="190"/>
      <c r="AH1280" s="200"/>
      <c r="AI1280" s="200"/>
      <c r="AJ1280" s="187"/>
      <c r="AK1280" s="187"/>
      <c r="AL1280" s="187"/>
      <c r="AM1280" s="252"/>
      <c r="AN1280" s="252"/>
      <c r="AO1280" s="252"/>
      <c r="AP1280" s="252"/>
      <c r="AQ1280" s="262"/>
      <c r="AR1280" s="209"/>
    </row>
    <row r="1281" spans="1:44" ht="13.5" customHeight="1" x14ac:dyDescent="0.2">
      <c r="A1281" s="278"/>
      <c r="B1281" s="287"/>
      <c r="C1281" s="305"/>
      <c r="D1281" s="287"/>
      <c r="E1281" s="302"/>
      <c r="F1281" s="287"/>
      <c r="G1281" s="225"/>
      <c r="H1281" s="197"/>
      <c r="I1281" s="243"/>
      <c r="J1281" s="182"/>
      <c r="K1281" s="180"/>
      <c r="L1281" s="180"/>
      <c r="M1281" s="182"/>
      <c r="N1281" s="190"/>
      <c r="O1281" s="190"/>
      <c r="P1281" s="193"/>
      <c r="Q1281" s="180"/>
      <c r="R1281" s="257"/>
      <c r="S1281" s="30" t="s">
        <v>1386</v>
      </c>
      <c r="T1281" s="76"/>
      <c r="U1281" s="77"/>
      <c r="V1281" s="77"/>
      <c r="W1281" s="77"/>
      <c r="X1281" s="77"/>
      <c r="Y1281" s="77"/>
      <c r="Z1281" s="31" t="str">
        <f t="shared" si="104"/>
        <v/>
      </c>
      <c r="AA1281" s="81">
        <f t="shared" si="106"/>
        <v>0</v>
      </c>
      <c r="AB1281" s="81">
        <f t="shared" si="107"/>
        <v>0</v>
      </c>
      <c r="AC1281" s="308"/>
      <c r="AD1281" s="238"/>
      <c r="AE1281" s="238"/>
      <c r="AF1281" s="190"/>
      <c r="AG1281" s="190"/>
      <c r="AH1281" s="200"/>
      <c r="AI1281" s="200"/>
      <c r="AJ1281" s="187"/>
      <c r="AK1281" s="187"/>
      <c r="AL1281" s="187"/>
      <c r="AM1281" s="252"/>
      <c r="AN1281" s="252"/>
      <c r="AO1281" s="252"/>
      <c r="AP1281" s="252"/>
      <c r="AQ1281" s="262"/>
      <c r="AR1281" s="209"/>
    </row>
    <row r="1282" spans="1:44" ht="13.5" customHeight="1" x14ac:dyDescent="0.2">
      <c r="A1282" s="278"/>
      <c r="B1282" s="287"/>
      <c r="C1282" s="305"/>
      <c r="D1282" s="287"/>
      <c r="E1282" s="302"/>
      <c r="F1282" s="287"/>
      <c r="G1282" s="225"/>
      <c r="H1282" s="197"/>
      <c r="I1282" s="243"/>
      <c r="J1282" s="182"/>
      <c r="K1282" s="180"/>
      <c r="L1282" s="180"/>
      <c r="M1282" s="182"/>
      <c r="N1282" s="190"/>
      <c r="O1282" s="190"/>
      <c r="P1282" s="193"/>
      <c r="Q1282" s="180"/>
      <c r="R1282" s="257"/>
      <c r="S1282" s="30" t="s">
        <v>1387</v>
      </c>
      <c r="T1282" s="76"/>
      <c r="U1282" s="77"/>
      <c r="V1282" s="77"/>
      <c r="W1282" s="77"/>
      <c r="X1282" s="77"/>
      <c r="Y1282" s="77"/>
      <c r="Z1282" s="31" t="str">
        <f t="shared" si="104"/>
        <v/>
      </c>
      <c r="AA1282" s="81">
        <f t="shared" si="106"/>
        <v>0</v>
      </c>
      <c r="AB1282" s="81">
        <f t="shared" si="107"/>
        <v>0</v>
      </c>
      <c r="AC1282" s="308"/>
      <c r="AD1282" s="238"/>
      <c r="AE1282" s="238"/>
      <c r="AF1282" s="190"/>
      <c r="AG1282" s="190"/>
      <c r="AH1282" s="200"/>
      <c r="AI1282" s="200"/>
      <c r="AJ1282" s="187"/>
      <c r="AK1282" s="187"/>
      <c r="AL1282" s="187"/>
      <c r="AM1282" s="252"/>
      <c r="AN1282" s="252"/>
      <c r="AO1282" s="252"/>
      <c r="AP1282" s="252"/>
      <c r="AQ1282" s="262"/>
      <c r="AR1282" s="209"/>
    </row>
    <row r="1283" spans="1:44" ht="13.5" customHeight="1" x14ac:dyDescent="0.2">
      <c r="A1283" s="278"/>
      <c r="B1283" s="287"/>
      <c r="C1283" s="305"/>
      <c r="D1283" s="287"/>
      <c r="E1283" s="302"/>
      <c r="F1283" s="287"/>
      <c r="G1283" s="225"/>
      <c r="H1283" s="197"/>
      <c r="I1283" s="243">
        <v>51.2</v>
      </c>
      <c r="J1283" s="182"/>
      <c r="K1283" s="180"/>
      <c r="L1283" s="180"/>
      <c r="M1283" s="182"/>
      <c r="N1283" s="190"/>
      <c r="O1283" s="190"/>
      <c r="P1283" s="193"/>
      <c r="Q1283" s="180"/>
      <c r="R1283" s="256">
        <f>IF(Q1283="SI",1,IF(Q1283="NO",3,0))</f>
        <v>0</v>
      </c>
      <c r="S1283" s="30" t="s">
        <v>1388</v>
      </c>
      <c r="T1283" s="76"/>
      <c r="U1283" s="77"/>
      <c r="V1283" s="77"/>
      <c r="W1283" s="77"/>
      <c r="X1283" s="77"/>
      <c r="Y1283" s="77"/>
      <c r="Z1283" s="31" t="str">
        <f t="shared" si="104"/>
        <v/>
      </c>
      <c r="AA1283" s="81">
        <f t="shared" si="106"/>
        <v>0</v>
      </c>
      <c r="AB1283" s="81">
        <f t="shared" si="107"/>
        <v>0</v>
      </c>
      <c r="AC1283" s="308"/>
      <c r="AD1283" s="238"/>
      <c r="AE1283" s="238"/>
      <c r="AF1283" s="190"/>
      <c r="AG1283" s="190"/>
      <c r="AH1283" s="200"/>
      <c r="AI1283" s="200"/>
      <c r="AJ1283" s="187"/>
      <c r="AK1283" s="187"/>
      <c r="AL1283" s="187"/>
      <c r="AM1283" s="252"/>
      <c r="AN1283" s="252"/>
      <c r="AO1283" s="252"/>
      <c r="AP1283" s="252"/>
      <c r="AQ1283" s="262"/>
      <c r="AR1283" s="255"/>
    </row>
    <row r="1284" spans="1:44" ht="13.5" customHeight="1" x14ac:dyDescent="0.2">
      <c r="A1284" s="278"/>
      <c r="B1284" s="287"/>
      <c r="C1284" s="305"/>
      <c r="D1284" s="287"/>
      <c r="E1284" s="302"/>
      <c r="F1284" s="287"/>
      <c r="G1284" s="225"/>
      <c r="H1284" s="197"/>
      <c r="I1284" s="243"/>
      <c r="J1284" s="182"/>
      <c r="K1284" s="180"/>
      <c r="L1284" s="180"/>
      <c r="M1284" s="182"/>
      <c r="N1284" s="190"/>
      <c r="O1284" s="190"/>
      <c r="P1284" s="193"/>
      <c r="Q1284" s="180"/>
      <c r="R1284" s="257"/>
      <c r="S1284" s="30" t="s">
        <v>1389</v>
      </c>
      <c r="T1284" s="76"/>
      <c r="U1284" s="77"/>
      <c r="V1284" s="77"/>
      <c r="W1284" s="77"/>
      <c r="X1284" s="77"/>
      <c r="Y1284" s="77"/>
      <c r="Z1284" s="31" t="str">
        <f t="shared" si="104"/>
        <v/>
      </c>
      <c r="AA1284" s="81">
        <f t="shared" si="106"/>
        <v>0</v>
      </c>
      <c r="AB1284" s="81">
        <f t="shared" si="107"/>
        <v>0</v>
      </c>
      <c r="AC1284" s="308"/>
      <c r="AD1284" s="238"/>
      <c r="AE1284" s="238"/>
      <c r="AF1284" s="190"/>
      <c r="AG1284" s="190"/>
      <c r="AH1284" s="200"/>
      <c r="AI1284" s="200"/>
      <c r="AJ1284" s="187"/>
      <c r="AK1284" s="187"/>
      <c r="AL1284" s="187"/>
      <c r="AM1284" s="252"/>
      <c r="AN1284" s="252"/>
      <c r="AO1284" s="252"/>
      <c r="AP1284" s="252"/>
      <c r="AQ1284" s="262"/>
      <c r="AR1284" s="209"/>
    </row>
    <row r="1285" spans="1:44" ht="13.5" customHeight="1" x14ac:dyDescent="0.2">
      <c r="A1285" s="278"/>
      <c r="B1285" s="287"/>
      <c r="C1285" s="305"/>
      <c r="D1285" s="287"/>
      <c r="E1285" s="302"/>
      <c r="F1285" s="287"/>
      <c r="G1285" s="225"/>
      <c r="H1285" s="197"/>
      <c r="I1285" s="243"/>
      <c r="J1285" s="182"/>
      <c r="K1285" s="180"/>
      <c r="L1285" s="180"/>
      <c r="M1285" s="182"/>
      <c r="N1285" s="190"/>
      <c r="O1285" s="190"/>
      <c r="P1285" s="193"/>
      <c r="Q1285" s="180"/>
      <c r="R1285" s="257"/>
      <c r="S1285" s="30" t="s">
        <v>1390</v>
      </c>
      <c r="T1285" s="76"/>
      <c r="U1285" s="77"/>
      <c r="V1285" s="77"/>
      <c r="W1285" s="77"/>
      <c r="X1285" s="77"/>
      <c r="Y1285" s="77"/>
      <c r="Z1285" s="31" t="str">
        <f t="shared" si="104"/>
        <v/>
      </c>
      <c r="AA1285" s="81">
        <f t="shared" si="106"/>
        <v>0</v>
      </c>
      <c r="AB1285" s="81">
        <f t="shared" si="107"/>
        <v>0</v>
      </c>
      <c r="AC1285" s="308"/>
      <c r="AD1285" s="238"/>
      <c r="AE1285" s="238"/>
      <c r="AF1285" s="190"/>
      <c r="AG1285" s="190"/>
      <c r="AH1285" s="200"/>
      <c r="AI1285" s="200"/>
      <c r="AJ1285" s="187"/>
      <c r="AK1285" s="187"/>
      <c r="AL1285" s="187"/>
      <c r="AM1285" s="252"/>
      <c r="AN1285" s="252"/>
      <c r="AO1285" s="252"/>
      <c r="AP1285" s="252"/>
      <c r="AQ1285" s="262"/>
      <c r="AR1285" s="209"/>
    </row>
    <row r="1286" spans="1:44" ht="13.5" customHeight="1" x14ac:dyDescent="0.2">
      <c r="A1286" s="278"/>
      <c r="B1286" s="287"/>
      <c r="C1286" s="305"/>
      <c r="D1286" s="287"/>
      <c r="E1286" s="302"/>
      <c r="F1286" s="287"/>
      <c r="G1286" s="225"/>
      <c r="H1286" s="197"/>
      <c r="I1286" s="243"/>
      <c r="J1286" s="182"/>
      <c r="K1286" s="180"/>
      <c r="L1286" s="180"/>
      <c r="M1286" s="182"/>
      <c r="N1286" s="190"/>
      <c r="O1286" s="190"/>
      <c r="P1286" s="193"/>
      <c r="Q1286" s="180"/>
      <c r="R1286" s="257"/>
      <c r="S1286" s="30" t="s">
        <v>1391</v>
      </c>
      <c r="T1286" s="76"/>
      <c r="U1286" s="77"/>
      <c r="V1286" s="77"/>
      <c r="W1286" s="77"/>
      <c r="X1286" s="77"/>
      <c r="Y1286" s="77"/>
      <c r="Z1286" s="31" t="str">
        <f t="shared" si="104"/>
        <v/>
      </c>
      <c r="AA1286" s="81">
        <f t="shared" si="106"/>
        <v>0</v>
      </c>
      <c r="AB1286" s="81">
        <f t="shared" si="107"/>
        <v>0</v>
      </c>
      <c r="AC1286" s="308"/>
      <c r="AD1286" s="238"/>
      <c r="AE1286" s="238"/>
      <c r="AF1286" s="190"/>
      <c r="AG1286" s="190"/>
      <c r="AH1286" s="200"/>
      <c r="AI1286" s="200"/>
      <c r="AJ1286" s="187"/>
      <c r="AK1286" s="187"/>
      <c r="AL1286" s="187"/>
      <c r="AM1286" s="252"/>
      <c r="AN1286" s="252"/>
      <c r="AO1286" s="252"/>
      <c r="AP1286" s="252"/>
      <c r="AQ1286" s="262"/>
      <c r="AR1286" s="209"/>
    </row>
    <row r="1287" spans="1:44" ht="13.5" customHeight="1" x14ac:dyDescent="0.2">
      <c r="A1287" s="278"/>
      <c r="B1287" s="287"/>
      <c r="C1287" s="305"/>
      <c r="D1287" s="287"/>
      <c r="E1287" s="302"/>
      <c r="F1287" s="287"/>
      <c r="G1287" s="225"/>
      <c r="H1287" s="197"/>
      <c r="I1287" s="243"/>
      <c r="J1287" s="182"/>
      <c r="K1287" s="180"/>
      <c r="L1287" s="180"/>
      <c r="M1287" s="182"/>
      <c r="N1287" s="190"/>
      <c r="O1287" s="190"/>
      <c r="P1287" s="193"/>
      <c r="Q1287" s="180"/>
      <c r="R1287" s="257"/>
      <c r="S1287" s="30" t="s">
        <v>1392</v>
      </c>
      <c r="T1287" s="76"/>
      <c r="U1287" s="77"/>
      <c r="V1287" s="77"/>
      <c r="W1287" s="77"/>
      <c r="X1287" s="77"/>
      <c r="Y1287" s="77"/>
      <c r="Z1287" s="31" t="str">
        <f t="shared" si="104"/>
        <v/>
      </c>
      <c r="AA1287" s="81">
        <f t="shared" si="106"/>
        <v>0</v>
      </c>
      <c r="AB1287" s="81">
        <f t="shared" si="107"/>
        <v>0</v>
      </c>
      <c r="AC1287" s="308"/>
      <c r="AD1287" s="238"/>
      <c r="AE1287" s="238"/>
      <c r="AF1287" s="190"/>
      <c r="AG1287" s="190"/>
      <c r="AH1287" s="200"/>
      <c r="AI1287" s="200"/>
      <c r="AJ1287" s="187"/>
      <c r="AK1287" s="187"/>
      <c r="AL1287" s="187"/>
      <c r="AM1287" s="252"/>
      <c r="AN1287" s="252"/>
      <c r="AO1287" s="252"/>
      <c r="AP1287" s="252"/>
      <c r="AQ1287" s="262"/>
      <c r="AR1287" s="209"/>
    </row>
    <row r="1288" spans="1:44" ht="13.5" customHeight="1" x14ac:dyDescent="0.2">
      <c r="A1288" s="278"/>
      <c r="B1288" s="287"/>
      <c r="C1288" s="305"/>
      <c r="D1288" s="287"/>
      <c r="E1288" s="302"/>
      <c r="F1288" s="287"/>
      <c r="G1288" s="225"/>
      <c r="H1288" s="197"/>
      <c r="I1288" s="243">
        <v>51.3</v>
      </c>
      <c r="J1288" s="182"/>
      <c r="K1288" s="180"/>
      <c r="L1288" s="180"/>
      <c r="M1288" s="182"/>
      <c r="N1288" s="190"/>
      <c r="O1288" s="190"/>
      <c r="P1288" s="193"/>
      <c r="Q1288" s="180"/>
      <c r="R1288" s="256">
        <f>IF(Q1288="SI",1,IF(Q1288="NO",3,0))</f>
        <v>0</v>
      </c>
      <c r="S1288" s="30" t="s">
        <v>1393</v>
      </c>
      <c r="T1288" s="76"/>
      <c r="U1288" s="77"/>
      <c r="V1288" s="77"/>
      <c r="W1288" s="77"/>
      <c r="X1288" s="77"/>
      <c r="Y1288" s="77"/>
      <c r="Z1288" s="31" t="str">
        <f t="shared" si="104"/>
        <v/>
      </c>
      <c r="AA1288" s="81">
        <f t="shared" si="106"/>
        <v>0</v>
      </c>
      <c r="AB1288" s="81">
        <f t="shared" si="107"/>
        <v>0</v>
      </c>
      <c r="AC1288" s="308"/>
      <c r="AD1288" s="238"/>
      <c r="AE1288" s="238"/>
      <c r="AF1288" s="190"/>
      <c r="AG1288" s="190"/>
      <c r="AH1288" s="200"/>
      <c r="AI1288" s="200"/>
      <c r="AJ1288" s="187"/>
      <c r="AK1288" s="187"/>
      <c r="AL1288" s="187"/>
      <c r="AM1288" s="252"/>
      <c r="AN1288" s="252"/>
      <c r="AO1288" s="252"/>
      <c r="AP1288" s="252"/>
      <c r="AQ1288" s="262"/>
      <c r="AR1288" s="255"/>
    </row>
    <row r="1289" spans="1:44" ht="13.5" customHeight="1" x14ac:dyDescent="0.2">
      <c r="A1289" s="278"/>
      <c r="B1289" s="287"/>
      <c r="C1289" s="305"/>
      <c r="D1289" s="287"/>
      <c r="E1289" s="302"/>
      <c r="F1289" s="287"/>
      <c r="G1289" s="225"/>
      <c r="H1289" s="197"/>
      <c r="I1289" s="243"/>
      <c r="J1289" s="182"/>
      <c r="K1289" s="180"/>
      <c r="L1289" s="180"/>
      <c r="M1289" s="182"/>
      <c r="N1289" s="190"/>
      <c r="O1289" s="190"/>
      <c r="P1289" s="193"/>
      <c r="Q1289" s="180"/>
      <c r="R1289" s="257"/>
      <c r="S1289" s="30" t="s">
        <v>1394</v>
      </c>
      <c r="T1289" s="76"/>
      <c r="U1289" s="77"/>
      <c r="V1289" s="77"/>
      <c r="W1289" s="77"/>
      <c r="X1289" s="77"/>
      <c r="Y1289" s="77"/>
      <c r="Z1289" s="31" t="str">
        <f t="shared" si="104"/>
        <v/>
      </c>
      <c r="AA1289" s="81">
        <f t="shared" si="106"/>
        <v>0</v>
      </c>
      <c r="AB1289" s="81">
        <f t="shared" si="107"/>
        <v>0</v>
      </c>
      <c r="AC1289" s="308"/>
      <c r="AD1289" s="238"/>
      <c r="AE1289" s="238"/>
      <c r="AF1289" s="190"/>
      <c r="AG1289" s="190"/>
      <c r="AH1289" s="200"/>
      <c r="AI1289" s="200"/>
      <c r="AJ1289" s="187"/>
      <c r="AK1289" s="187"/>
      <c r="AL1289" s="187"/>
      <c r="AM1289" s="252"/>
      <c r="AN1289" s="252"/>
      <c r="AO1289" s="252"/>
      <c r="AP1289" s="252"/>
      <c r="AQ1289" s="262"/>
      <c r="AR1289" s="209"/>
    </row>
    <row r="1290" spans="1:44" ht="13.5" customHeight="1" x14ac:dyDescent="0.2">
      <c r="A1290" s="278"/>
      <c r="B1290" s="287"/>
      <c r="C1290" s="305"/>
      <c r="D1290" s="287"/>
      <c r="E1290" s="302"/>
      <c r="F1290" s="287"/>
      <c r="G1290" s="225"/>
      <c r="H1290" s="197"/>
      <c r="I1290" s="243"/>
      <c r="J1290" s="182"/>
      <c r="K1290" s="180"/>
      <c r="L1290" s="180"/>
      <c r="M1290" s="182"/>
      <c r="N1290" s="190"/>
      <c r="O1290" s="190"/>
      <c r="P1290" s="193"/>
      <c r="Q1290" s="180"/>
      <c r="R1290" s="257"/>
      <c r="S1290" s="30" t="s">
        <v>1395</v>
      </c>
      <c r="T1290" s="76"/>
      <c r="U1290" s="77"/>
      <c r="V1290" s="77"/>
      <c r="W1290" s="77"/>
      <c r="X1290" s="77"/>
      <c r="Y1290" s="77"/>
      <c r="Z1290" s="31" t="str">
        <f t="shared" si="104"/>
        <v/>
      </c>
      <c r="AA1290" s="81">
        <f t="shared" si="106"/>
        <v>0</v>
      </c>
      <c r="AB1290" s="81">
        <f t="shared" si="107"/>
        <v>0</v>
      </c>
      <c r="AC1290" s="308"/>
      <c r="AD1290" s="238"/>
      <c r="AE1290" s="238"/>
      <c r="AF1290" s="190"/>
      <c r="AG1290" s="190"/>
      <c r="AH1290" s="200"/>
      <c r="AI1290" s="200"/>
      <c r="AJ1290" s="187"/>
      <c r="AK1290" s="187"/>
      <c r="AL1290" s="187"/>
      <c r="AM1290" s="252"/>
      <c r="AN1290" s="252"/>
      <c r="AO1290" s="252"/>
      <c r="AP1290" s="252"/>
      <c r="AQ1290" s="262"/>
      <c r="AR1290" s="209"/>
    </row>
    <row r="1291" spans="1:44" ht="13.5" customHeight="1" x14ac:dyDescent="0.2">
      <c r="A1291" s="278"/>
      <c r="B1291" s="287"/>
      <c r="C1291" s="305"/>
      <c r="D1291" s="287"/>
      <c r="E1291" s="302"/>
      <c r="F1291" s="287"/>
      <c r="G1291" s="225"/>
      <c r="H1291" s="197"/>
      <c r="I1291" s="243"/>
      <c r="J1291" s="182"/>
      <c r="K1291" s="180"/>
      <c r="L1291" s="180"/>
      <c r="M1291" s="182"/>
      <c r="N1291" s="190"/>
      <c r="O1291" s="190"/>
      <c r="P1291" s="193"/>
      <c r="Q1291" s="180"/>
      <c r="R1291" s="257"/>
      <c r="S1291" s="30" t="s">
        <v>1396</v>
      </c>
      <c r="T1291" s="76"/>
      <c r="U1291" s="77"/>
      <c r="V1291" s="77"/>
      <c r="W1291" s="77"/>
      <c r="X1291" s="77"/>
      <c r="Y1291" s="77"/>
      <c r="Z1291" s="31" t="str">
        <f t="shared" si="104"/>
        <v/>
      </c>
      <c r="AA1291" s="81">
        <f t="shared" si="106"/>
        <v>0</v>
      </c>
      <c r="AB1291" s="81">
        <f t="shared" si="107"/>
        <v>0</v>
      </c>
      <c r="AC1291" s="308"/>
      <c r="AD1291" s="238"/>
      <c r="AE1291" s="238"/>
      <c r="AF1291" s="190"/>
      <c r="AG1291" s="190"/>
      <c r="AH1291" s="200"/>
      <c r="AI1291" s="200"/>
      <c r="AJ1291" s="187"/>
      <c r="AK1291" s="187"/>
      <c r="AL1291" s="187"/>
      <c r="AM1291" s="252"/>
      <c r="AN1291" s="252"/>
      <c r="AO1291" s="252"/>
      <c r="AP1291" s="252"/>
      <c r="AQ1291" s="262"/>
      <c r="AR1291" s="209"/>
    </row>
    <row r="1292" spans="1:44" ht="13.5" customHeight="1" x14ac:dyDescent="0.2">
      <c r="A1292" s="278"/>
      <c r="B1292" s="287"/>
      <c r="C1292" s="305"/>
      <c r="D1292" s="287"/>
      <c r="E1292" s="302"/>
      <c r="F1292" s="287"/>
      <c r="G1292" s="225"/>
      <c r="H1292" s="197"/>
      <c r="I1292" s="243"/>
      <c r="J1292" s="182"/>
      <c r="K1292" s="180"/>
      <c r="L1292" s="180"/>
      <c r="M1292" s="182"/>
      <c r="N1292" s="190"/>
      <c r="O1292" s="190"/>
      <c r="P1292" s="193"/>
      <c r="Q1292" s="180"/>
      <c r="R1292" s="257"/>
      <c r="S1292" s="30" t="s">
        <v>1397</v>
      </c>
      <c r="T1292" s="76"/>
      <c r="U1292" s="77"/>
      <c r="V1292" s="77"/>
      <c r="W1292" s="77"/>
      <c r="X1292" s="77"/>
      <c r="Y1292" s="77"/>
      <c r="Z1292" s="31" t="str">
        <f t="shared" si="104"/>
        <v/>
      </c>
      <c r="AA1292" s="81">
        <f t="shared" ref="AA1292:AA1303" si="108">IF(Z1292="Suficiente",1,0)</f>
        <v>0</v>
      </c>
      <c r="AB1292" s="81">
        <f t="shared" si="107"/>
        <v>0</v>
      </c>
      <c r="AC1292" s="308"/>
      <c r="AD1292" s="238"/>
      <c r="AE1292" s="238"/>
      <c r="AF1292" s="190"/>
      <c r="AG1292" s="190"/>
      <c r="AH1292" s="200"/>
      <c r="AI1292" s="200"/>
      <c r="AJ1292" s="187"/>
      <c r="AK1292" s="187"/>
      <c r="AL1292" s="187"/>
      <c r="AM1292" s="252"/>
      <c r="AN1292" s="252"/>
      <c r="AO1292" s="252"/>
      <c r="AP1292" s="252"/>
      <c r="AQ1292" s="262"/>
      <c r="AR1292" s="209"/>
    </row>
    <row r="1293" spans="1:44" ht="13.5" customHeight="1" x14ac:dyDescent="0.2">
      <c r="A1293" s="278"/>
      <c r="B1293" s="287"/>
      <c r="C1293" s="305"/>
      <c r="D1293" s="287"/>
      <c r="E1293" s="302"/>
      <c r="F1293" s="287"/>
      <c r="G1293" s="225"/>
      <c r="H1293" s="197"/>
      <c r="I1293" s="243">
        <v>51.4</v>
      </c>
      <c r="J1293" s="182"/>
      <c r="K1293" s="180"/>
      <c r="L1293" s="180"/>
      <c r="M1293" s="182"/>
      <c r="N1293" s="190"/>
      <c r="O1293" s="190"/>
      <c r="P1293" s="193"/>
      <c r="Q1293" s="180"/>
      <c r="R1293" s="256">
        <f>IF(Q1293="SI",1,IF(Q1293="NO",3,0))</f>
        <v>0</v>
      </c>
      <c r="S1293" s="30" t="s">
        <v>1398</v>
      </c>
      <c r="T1293" s="76"/>
      <c r="U1293" s="77"/>
      <c r="V1293" s="77"/>
      <c r="W1293" s="77"/>
      <c r="X1293" s="77"/>
      <c r="Y1293" s="77"/>
      <c r="Z1293" s="31" t="str">
        <f t="shared" si="104"/>
        <v/>
      </c>
      <c r="AA1293" s="81">
        <f t="shared" si="108"/>
        <v>0</v>
      </c>
      <c r="AB1293" s="81">
        <f t="shared" si="107"/>
        <v>0</v>
      </c>
      <c r="AC1293" s="308"/>
      <c r="AD1293" s="238"/>
      <c r="AE1293" s="238"/>
      <c r="AF1293" s="190"/>
      <c r="AG1293" s="190"/>
      <c r="AH1293" s="200"/>
      <c r="AI1293" s="200"/>
      <c r="AJ1293" s="187"/>
      <c r="AK1293" s="187"/>
      <c r="AL1293" s="187"/>
      <c r="AM1293" s="252"/>
      <c r="AN1293" s="252"/>
      <c r="AO1293" s="252"/>
      <c r="AP1293" s="252"/>
      <c r="AQ1293" s="262"/>
      <c r="AR1293" s="255"/>
    </row>
    <row r="1294" spans="1:44" ht="13.5" customHeight="1" x14ac:dyDescent="0.2">
      <c r="A1294" s="278"/>
      <c r="B1294" s="287"/>
      <c r="C1294" s="305"/>
      <c r="D1294" s="287"/>
      <c r="E1294" s="302"/>
      <c r="F1294" s="287"/>
      <c r="G1294" s="225"/>
      <c r="H1294" s="197"/>
      <c r="I1294" s="243"/>
      <c r="J1294" s="182"/>
      <c r="K1294" s="180"/>
      <c r="L1294" s="180"/>
      <c r="M1294" s="182"/>
      <c r="N1294" s="190"/>
      <c r="O1294" s="190"/>
      <c r="P1294" s="193"/>
      <c r="Q1294" s="180"/>
      <c r="R1294" s="257"/>
      <c r="S1294" s="30" t="s">
        <v>1399</v>
      </c>
      <c r="T1294" s="76"/>
      <c r="U1294" s="77"/>
      <c r="V1294" s="77"/>
      <c r="W1294" s="77"/>
      <c r="X1294" s="77"/>
      <c r="Y1294" s="77"/>
      <c r="Z1294" s="31" t="str">
        <f t="shared" si="104"/>
        <v/>
      </c>
      <c r="AA1294" s="81">
        <f t="shared" si="108"/>
        <v>0</v>
      </c>
      <c r="AB1294" s="81">
        <f t="shared" si="107"/>
        <v>0</v>
      </c>
      <c r="AC1294" s="308"/>
      <c r="AD1294" s="238"/>
      <c r="AE1294" s="238"/>
      <c r="AF1294" s="190"/>
      <c r="AG1294" s="190"/>
      <c r="AH1294" s="200"/>
      <c r="AI1294" s="200"/>
      <c r="AJ1294" s="187"/>
      <c r="AK1294" s="187"/>
      <c r="AL1294" s="187"/>
      <c r="AM1294" s="252"/>
      <c r="AN1294" s="252"/>
      <c r="AO1294" s="252"/>
      <c r="AP1294" s="252"/>
      <c r="AQ1294" s="262"/>
      <c r="AR1294" s="209"/>
    </row>
    <row r="1295" spans="1:44" ht="13.5" customHeight="1" x14ac:dyDescent="0.2">
      <c r="A1295" s="278"/>
      <c r="B1295" s="287"/>
      <c r="C1295" s="305"/>
      <c r="D1295" s="287"/>
      <c r="E1295" s="302"/>
      <c r="F1295" s="287"/>
      <c r="G1295" s="225"/>
      <c r="H1295" s="197"/>
      <c r="I1295" s="243"/>
      <c r="J1295" s="182"/>
      <c r="K1295" s="180"/>
      <c r="L1295" s="180"/>
      <c r="M1295" s="182"/>
      <c r="N1295" s="190"/>
      <c r="O1295" s="190"/>
      <c r="P1295" s="193"/>
      <c r="Q1295" s="180"/>
      <c r="R1295" s="257"/>
      <c r="S1295" s="30" t="s">
        <v>1400</v>
      </c>
      <c r="T1295" s="76"/>
      <c r="U1295" s="77"/>
      <c r="V1295" s="77"/>
      <c r="W1295" s="77"/>
      <c r="X1295" s="77"/>
      <c r="Y1295" s="77"/>
      <c r="Z1295" s="31" t="str">
        <f t="shared" si="104"/>
        <v/>
      </c>
      <c r="AA1295" s="81">
        <f t="shared" si="108"/>
        <v>0</v>
      </c>
      <c r="AB1295" s="81">
        <f t="shared" si="107"/>
        <v>0</v>
      </c>
      <c r="AC1295" s="308"/>
      <c r="AD1295" s="238"/>
      <c r="AE1295" s="238"/>
      <c r="AF1295" s="190"/>
      <c r="AG1295" s="190"/>
      <c r="AH1295" s="200"/>
      <c r="AI1295" s="200"/>
      <c r="AJ1295" s="187"/>
      <c r="AK1295" s="187"/>
      <c r="AL1295" s="187"/>
      <c r="AM1295" s="252"/>
      <c r="AN1295" s="252"/>
      <c r="AO1295" s="252"/>
      <c r="AP1295" s="252"/>
      <c r="AQ1295" s="262"/>
      <c r="AR1295" s="209"/>
    </row>
    <row r="1296" spans="1:44" ht="13.5" customHeight="1" x14ac:dyDescent="0.2">
      <c r="A1296" s="278"/>
      <c r="B1296" s="287"/>
      <c r="C1296" s="305"/>
      <c r="D1296" s="287"/>
      <c r="E1296" s="302"/>
      <c r="F1296" s="287"/>
      <c r="G1296" s="225"/>
      <c r="H1296" s="197"/>
      <c r="I1296" s="243"/>
      <c r="J1296" s="182"/>
      <c r="K1296" s="180"/>
      <c r="L1296" s="180"/>
      <c r="M1296" s="182"/>
      <c r="N1296" s="190"/>
      <c r="O1296" s="190"/>
      <c r="P1296" s="193"/>
      <c r="Q1296" s="180"/>
      <c r="R1296" s="257"/>
      <c r="S1296" s="30" t="s">
        <v>1401</v>
      </c>
      <c r="T1296" s="76"/>
      <c r="U1296" s="77"/>
      <c r="V1296" s="77"/>
      <c r="W1296" s="77"/>
      <c r="X1296" s="77"/>
      <c r="Y1296" s="77"/>
      <c r="Z1296" s="31" t="str">
        <f t="shared" si="104"/>
        <v/>
      </c>
      <c r="AA1296" s="81">
        <f t="shared" si="108"/>
        <v>0</v>
      </c>
      <c r="AB1296" s="81">
        <f t="shared" si="107"/>
        <v>0</v>
      </c>
      <c r="AC1296" s="308"/>
      <c r="AD1296" s="238"/>
      <c r="AE1296" s="238"/>
      <c r="AF1296" s="190"/>
      <c r="AG1296" s="190"/>
      <c r="AH1296" s="200"/>
      <c r="AI1296" s="200"/>
      <c r="AJ1296" s="187"/>
      <c r="AK1296" s="187"/>
      <c r="AL1296" s="187"/>
      <c r="AM1296" s="252"/>
      <c r="AN1296" s="252"/>
      <c r="AO1296" s="252"/>
      <c r="AP1296" s="252"/>
      <c r="AQ1296" s="262"/>
      <c r="AR1296" s="209"/>
    </row>
    <row r="1297" spans="1:44" ht="13.5" customHeight="1" x14ac:dyDescent="0.2">
      <c r="A1297" s="278"/>
      <c r="B1297" s="287"/>
      <c r="C1297" s="305"/>
      <c r="D1297" s="287"/>
      <c r="E1297" s="302"/>
      <c r="F1297" s="287"/>
      <c r="G1297" s="225"/>
      <c r="H1297" s="197"/>
      <c r="I1297" s="243"/>
      <c r="J1297" s="182"/>
      <c r="K1297" s="180"/>
      <c r="L1297" s="180"/>
      <c r="M1297" s="182"/>
      <c r="N1297" s="190"/>
      <c r="O1297" s="190"/>
      <c r="P1297" s="193"/>
      <c r="Q1297" s="180"/>
      <c r="R1297" s="257"/>
      <c r="S1297" s="30" t="s">
        <v>1402</v>
      </c>
      <c r="T1297" s="76"/>
      <c r="U1297" s="77"/>
      <c r="V1297" s="77"/>
      <c r="W1297" s="77"/>
      <c r="X1297" s="77"/>
      <c r="Y1297" s="77"/>
      <c r="Z1297" s="31" t="str">
        <f t="shared" si="104"/>
        <v/>
      </c>
      <c r="AA1297" s="81">
        <f t="shared" si="108"/>
        <v>0</v>
      </c>
      <c r="AB1297" s="81">
        <f t="shared" si="107"/>
        <v>0</v>
      </c>
      <c r="AC1297" s="308"/>
      <c r="AD1297" s="238"/>
      <c r="AE1297" s="238"/>
      <c r="AF1297" s="190"/>
      <c r="AG1297" s="190"/>
      <c r="AH1297" s="200"/>
      <c r="AI1297" s="200"/>
      <c r="AJ1297" s="187"/>
      <c r="AK1297" s="187"/>
      <c r="AL1297" s="187"/>
      <c r="AM1297" s="252"/>
      <c r="AN1297" s="252"/>
      <c r="AO1297" s="252"/>
      <c r="AP1297" s="252"/>
      <c r="AQ1297" s="262"/>
      <c r="AR1297" s="209"/>
    </row>
    <row r="1298" spans="1:44" ht="13.5" customHeight="1" x14ac:dyDescent="0.2">
      <c r="A1298" s="278"/>
      <c r="B1298" s="287"/>
      <c r="C1298" s="305"/>
      <c r="D1298" s="287"/>
      <c r="E1298" s="302"/>
      <c r="F1298" s="287"/>
      <c r="G1298" s="225"/>
      <c r="H1298" s="197"/>
      <c r="I1298" s="243">
        <v>51.5</v>
      </c>
      <c r="J1298" s="182"/>
      <c r="K1298" s="180"/>
      <c r="L1298" s="180"/>
      <c r="M1298" s="182"/>
      <c r="N1298" s="190"/>
      <c r="O1298" s="190"/>
      <c r="P1298" s="193"/>
      <c r="Q1298" s="180"/>
      <c r="R1298" s="256">
        <f>IF(Q1298="SI",1,IF(Q1298="NO",3,0))</f>
        <v>0</v>
      </c>
      <c r="S1298" s="30" t="s">
        <v>1403</v>
      </c>
      <c r="T1298" s="76"/>
      <c r="U1298" s="77"/>
      <c r="V1298" s="77"/>
      <c r="W1298" s="77"/>
      <c r="X1298" s="77"/>
      <c r="Y1298" s="77"/>
      <c r="Z1298" s="31" t="str">
        <f t="shared" si="104"/>
        <v/>
      </c>
      <c r="AA1298" s="81">
        <f t="shared" si="108"/>
        <v>0</v>
      </c>
      <c r="AB1298" s="81">
        <f t="shared" si="107"/>
        <v>0</v>
      </c>
      <c r="AC1298" s="308"/>
      <c r="AD1298" s="238"/>
      <c r="AE1298" s="238"/>
      <c r="AF1298" s="190"/>
      <c r="AG1298" s="190"/>
      <c r="AH1298" s="200"/>
      <c r="AI1298" s="200"/>
      <c r="AJ1298" s="187"/>
      <c r="AK1298" s="187"/>
      <c r="AL1298" s="187"/>
      <c r="AM1298" s="252"/>
      <c r="AN1298" s="252"/>
      <c r="AO1298" s="252"/>
      <c r="AP1298" s="252"/>
      <c r="AQ1298" s="262"/>
      <c r="AR1298" s="255"/>
    </row>
    <row r="1299" spans="1:44" ht="13.5" customHeight="1" x14ac:dyDescent="0.2">
      <c r="A1299" s="278"/>
      <c r="B1299" s="287"/>
      <c r="C1299" s="305"/>
      <c r="D1299" s="287"/>
      <c r="E1299" s="302"/>
      <c r="F1299" s="287"/>
      <c r="G1299" s="225"/>
      <c r="H1299" s="197"/>
      <c r="I1299" s="243"/>
      <c r="J1299" s="182"/>
      <c r="K1299" s="180"/>
      <c r="L1299" s="180"/>
      <c r="M1299" s="182"/>
      <c r="N1299" s="190"/>
      <c r="O1299" s="190"/>
      <c r="P1299" s="193"/>
      <c r="Q1299" s="180"/>
      <c r="R1299" s="257"/>
      <c r="S1299" s="30" t="s">
        <v>1404</v>
      </c>
      <c r="T1299" s="76"/>
      <c r="U1299" s="77"/>
      <c r="V1299" s="77"/>
      <c r="W1299" s="77"/>
      <c r="X1299" s="77"/>
      <c r="Y1299" s="77"/>
      <c r="Z1299" s="31" t="str">
        <f t="shared" si="104"/>
        <v/>
      </c>
      <c r="AA1299" s="81">
        <f t="shared" si="108"/>
        <v>0</v>
      </c>
      <c r="AB1299" s="81">
        <f t="shared" si="107"/>
        <v>0</v>
      </c>
      <c r="AC1299" s="308"/>
      <c r="AD1299" s="238"/>
      <c r="AE1299" s="238"/>
      <c r="AF1299" s="190"/>
      <c r="AG1299" s="190"/>
      <c r="AH1299" s="200"/>
      <c r="AI1299" s="200"/>
      <c r="AJ1299" s="187"/>
      <c r="AK1299" s="187"/>
      <c r="AL1299" s="187"/>
      <c r="AM1299" s="252"/>
      <c r="AN1299" s="252"/>
      <c r="AO1299" s="252"/>
      <c r="AP1299" s="252"/>
      <c r="AQ1299" s="262"/>
      <c r="AR1299" s="209"/>
    </row>
    <row r="1300" spans="1:44" ht="13.5" customHeight="1" x14ac:dyDescent="0.2">
      <c r="A1300" s="278"/>
      <c r="B1300" s="287"/>
      <c r="C1300" s="305"/>
      <c r="D1300" s="287"/>
      <c r="E1300" s="302"/>
      <c r="F1300" s="287"/>
      <c r="G1300" s="225"/>
      <c r="H1300" s="197"/>
      <c r="I1300" s="243"/>
      <c r="J1300" s="182"/>
      <c r="K1300" s="180"/>
      <c r="L1300" s="180"/>
      <c r="M1300" s="182"/>
      <c r="N1300" s="190"/>
      <c r="O1300" s="190"/>
      <c r="P1300" s="193"/>
      <c r="Q1300" s="180"/>
      <c r="R1300" s="257"/>
      <c r="S1300" s="30" t="s">
        <v>1405</v>
      </c>
      <c r="T1300" s="76"/>
      <c r="U1300" s="77"/>
      <c r="V1300" s="77"/>
      <c r="W1300" s="77"/>
      <c r="X1300" s="77"/>
      <c r="Y1300" s="77"/>
      <c r="Z1300" s="31" t="str">
        <f t="shared" si="104"/>
        <v/>
      </c>
      <c r="AA1300" s="81">
        <f t="shared" si="108"/>
        <v>0</v>
      </c>
      <c r="AB1300" s="81">
        <f t="shared" si="107"/>
        <v>0</v>
      </c>
      <c r="AC1300" s="308"/>
      <c r="AD1300" s="238"/>
      <c r="AE1300" s="238"/>
      <c r="AF1300" s="190"/>
      <c r="AG1300" s="190"/>
      <c r="AH1300" s="200"/>
      <c r="AI1300" s="200"/>
      <c r="AJ1300" s="187"/>
      <c r="AK1300" s="187"/>
      <c r="AL1300" s="187"/>
      <c r="AM1300" s="252"/>
      <c r="AN1300" s="252"/>
      <c r="AO1300" s="252"/>
      <c r="AP1300" s="252"/>
      <c r="AQ1300" s="262"/>
      <c r="AR1300" s="209"/>
    </row>
    <row r="1301" spans="1:44" ht="13.5" customHeight="1" x14ac:dyDescent="0.2">
      <c r="A1301" s="278"/>
      <c r="B1301" s="287"/>
      <c r="C1301" s="305"/>
      <c r="D1301" s="287"/>
      <c r="E1301" s="302"/>
      <c r="F1301" s="287"/>
      <c r="G1301" s="225"/>
      <c r="H1301" s="197"/>
      <c r="I1301" s="243"/>
      <c r="J1301" s="182"/>
      <c r="K1301" s="180"/>
      <c r="L1301" s="180"/>
      <c r="M1301" s="182"/>
      <c r="N1301" s="190"/>
      <c r="O1301" s="190"/>
      <c r="P1301" s="193"/>
      <c r="Q1301" s="180"/>
      <c r="R1301" s="257"/>
      <c r="S1301" s="30" t="s">
        <v>1406</v>
      </c>
      <c r="T1301" s="76"/>
      <c r="U1301" s="77"/>
      <c r="V1301" s="77"/>
      <c r="W1301" s="77"/>
      <c r="X1301" s="77"/>
      <c r="Y1301" s="77"/>
      <c r="Z1301" s="31" t="str">
        <f t="shared" si="104"/>
        <v/>
      </c>
      <c r="AA1301" s="81">
        <f t="shared" si="108"/>
        <v>0</v>
      </c>
      <c r="AB1301" s="81">
        <f t="shared" si="107"/>
        <v>0</v>
      </c>
      <c r="AC1301" s="308"/>
      <c r="AD1301" s="238"/>
      <c r="AE1301" s="238"/>
      <c r="AF1301" s="190"/>
      <c r="AG1301" s="190"/>
      <c r="AH1301" s="200"/>
      <c r="AI1301" s="200"/>
      <c r="AJ1301" s="187"/>
      <c r="AK1301" s="187"/>
      <c r="AL1301" s="187"/>
      <c r="AM1301" s="252"/>
      <c r="AN1301" s="252"/>
      <c r="AO1301" s="252"/>
      <c r="AP1301" s="252"/>
      <c r="AQ1301" s="262"/>
      <c r="AR1301" s="209"/>
    </row>
    <row r="1302" spans="1:44" ht="13.5" customHeight="1" x14ac:dyDescent="0.2">
      <c r="A1302" s="279"/>
      <c r="B1302" s="288"/>
      <c r="C1302" s="306"/>
      <c r="D1302" s="288"/>
      <c r="E1302" s="303"/>
      <c r="F1302" s="288"/>
      <c r="G1302" s="226"/>
      <c r="H1302" s="198"/>
      <c r="I1302" s="244"/>
      <c r="J1302" s="228"/>
      <c r="K1302" s="181"/>
      <c r="L1302" s="181"/>
      <c r="M1302" s="228"/>
      <c r="N1302" s="191"/>
      <c r="O1302" s="191"/>
      <c r="P1302" s="194"/>
      <c r="Q1302" s="181"/>
      <c r="R1302" s="299"/>
      <c r="S1302" s="32" t="s">
        <v>1407</v>
      </c>
      <c r="T1302" s="78"/>
      <c r="U1302" s="79"/>
      <c r="V1302" s="79"/>
      <c r="W1302" s="79"/>
      <c r="X1302" s="79"/>
      <c r="Y1302" s="79"/>
      <c r="Z1302" s="33" t="str">
        <f t="shared" si="104"/>
        <v/>
      </c>
      <c r="AA1302" s="82">
        <f t="shared" si="108"/>
        <v>0</v>
      </c>
      <c r="AB1302" s="82">
        <f t="shared" si="107"/>
        <v>0</v>
      </c>
      <c r="AC1302" s="309"/>
      <c r="AD1302" s="239"/>
      <c r="AE1302" s="239"/>
      <c r="AF1302" s="191"/>
      <c r="AG1302" s="191"/>
      <c r="AH1302" s="201"/>
      <c r="AI1302" s="201"/>
      <c r="AJ1302" s="188"/>
      <c r="AK1302" s="188"/>
      <c r="AL1302" s="188"/>
      <c r="AM1302" s="253"/>
      <c r="AN1302" s="253"/>
      <c r="AO1302" s="253"/>
      <c r="AP1302" s="253"/>
      <c r="AQ1302" s="263"/>
      <c r="AR1302" s="210"/>
    </row>
    <row r="1303" spans="1:44" ht="13.5" customHeight="1" x14ac:dyDescent="0.2">
      <c r="A1303" s="289" t="str">
        <f>IF(E1303&lt;&gt;"",'Información General'!$D$15&amp;"_"&amp;+$A$1+52,"")</f>
        <v/>
      </c>
      <c r="B1303" s="274"/>
      <c r="C1303" s="271"/>
      <c r="D1303" s="274"/>
      <c r="E1303" s="280"/>
      <c r="F1303" s="274"/>
      <c r="G1303" s="283"/>
      <c r="H1303" s="242"/>
      <c r="I1303" s="300">
        <v>52.1</v>
      </c>
      <c r="J1303" s="242"/>
      <c r="K1303" s="196"/>
      <c r="L1303" s="196"/>
      <c r="M1303" s="242"/>
      <c r="N1303" s="183"/>
      <c r="O1303" s="183"/>
      <c r="P1303" s="234" t="str">
        <f>IF(AND(N1303&lt;&gt;"",O1303&lt;&gt;""),IF(AND(N1303&gt;5,O1303&gt;5),"I",IF(AND(N1303&lt;=5,O1303&gt;5),"II",IF(AND(N1303&gt;5,O1303&lt;=5),"IV",IF(AND(N1303&lt;=5,O1303&lt;=5),"III")))),"")</f>
        <v/>
      </c>
      <c r="Q1303" s="196"/>
      <c r="R1303" s="297">
        <f>IF(Q1303="SI",1,IF(Q1303="NO",3,0))</f>
        <v>0</v>
      </c>
      <c r="S1303" s="28" t="s">
        <v>1408</v>
      </c>
      <c r="T1303" s="73"/>
      <c r="U1303" s="74"/>
      <c r="V1303" s="74"/>
      <c r="W1303" s="74"/>
      <c r="X1303" s="74"/>
      <c r="Y1303" s="74"/>
      <c r="Z1303" s="29" t="str">
        <f t="shared" si="104"/>
        <v/>
      </c>
      <c r="AA1303" s="80">
        <f t="shared" si="108"/>
        <v>0</v>
      </c>
      <c r="AB1303" s="80">
        <f>IF(Z1303="Deficiente",1,0)</f>
        <v>0</v>
      </c>
      <c r="AC1303" s="337" t="str">
        <f>IF(SUM(R1303:R1327)&gt;=1,IF((SUM(R1303:R1327)/COUNTA(Q1303:Q1327))=1,IF(SUM(AA1303:AA1327)&gt;=1,IF(SUM(AA1303:AA1327)/(SUM(AA1303:AA1327)+SUM(AB1303:AB1327))=100%,"SI","NO"),"NO"),"NO"),"")</f>
        <v/>
      </c>
      <c r="AD1303" s="237" t="str">
        <f>IF($N1303=1,"b","")</f>
        <v/>
      </c>
      <c r="AE1303" s="237" t="str">
        <f>IF($O1303=1,"b","")</f>
        <v/>
      </c>
      <c r="AF1303" s="183"/>
      <c r="AG1303" s="183"/>
      <c r="AH1303" s="199">
        <f>IF(OR($AD1303="b",$AE1303="b"),2,0)</f>
        <v>0</v>
      </c>
      <c r="AI1303" s="199">
        <f>IF(AND($N1303=1,$AF1303=1,$O1303=1,$AG1303=1),1,0)</f>
        <v>0</v>
      </c>
      <c r="AJ1303" s="215">
        <f>IF(AF1303&lt;&gt;"",IF(AI1303=1,1,IF(OR($AF1303&gt;$N1303,AND($AC1303="SI",$AF1303=$N1303),AND($AC1303="NO",$AF1303&lt;&gt;$N1303)),0,1)),0)</f>
        <v>0</v>
      </c>
      <c r="AK1303" s="215">
        <f>IF(AG1303&lt;&gt;"",IF(AI1303=1,1,IF(OR(AG1303&gt;O1303,AND(AC1303="SI",AG1303=O1303),AND(AC1303="NO",AG1303&lt;&gt;O1303)),0,1)),0)</f>
        <v>0</v>
      </c>
      <c r="AL1303" s="215">
        <f>IF(AC1303&lt;&gt;"",(+AI1303+AJ1303+AK1303),0)</f>
        <v>0</v>
      </c>
      <c r="AM1303" s="333" t="str">
        <f>IF($AL1303&gt;=2,IF(AND($AF1303="",$AG1303=""),"",IF(AND($AF1303&gt;5,$AG1303&gt;5),"I","")),"")</f>
        <v/>
      </c>
      <c r="AN1303" s="333" t="str">
        <f>IF($AL1303&gt;=2,IF(AND($AF1303="",$AG1303=""),"",IF(AND($AF1303&lt;6,$AG1303&gt;5),"II","")),"")</f>
        <v/>
      </c>
      <c r="AO1303" s="333" t="str">
        <f>IF($AL1303&gt;=2,IF(AND($AF1303="",$AG1303=""),"",IF(AND($AF1303&lt;6,$AG1303&lt;6),"III","")),"")</f>
        <v/>
      </c>
      <c r="AP1303" s="333" t="str">
        <f>IF($AL1303&gt;=2,IF(AND($AF1303="",$AG1303=""),"",IF(AND($AF1303&gt;5,$AG1303&lt;6),"IV","")),"")</f>
        <v/>
      </c>
      <c r="AQ1303" s="264"/>
      <c r="AR1303" s="267"/>
    </row>
    <row r="1304" spans="1:44" ht="13.5" customHeight="1" x14ac:dyDescent="0.2">
      <c r="A1304" s="290"/>
      <c r="B1304" s="275"/>
      <c r="C1304" s="272"/>
      <c r="D1304" s="275"/>
      <c r="E1304" s="281"/>
      <c r="F1304" s="275"/>
      <c r="G1304" s="284"/>
      <c r="H1304" s="197"/>
      <c r="I1304" s="295"/>
      <c r="J1304" s="197"/>
      <c r="K1304" s="195"/>
      <c r="L1304" s="195"/>
      <c r="M1304" s="197"/>
      <c r="N1304" s="184"/>
      <c r="O1304" s="184"/>
      <c r="P1304" s="235"/>
      <c r="Q1304" s="195"/>
      <c r="R1304" s="257"/>
      <c r="S1304" s="30" t="s">
        <v>1409</v>
      </c>
      <c r="T1304" s="76"/>
      <c r="U1304" s="77"/>
      <c r="V1304" s="77"/>
      <c r="W1304" s="77"/>
      <c r="X1304" s="77"/>
      <c r="Y1304" s="77"/>
      <c r="Z1304" s="31" t="str">
        <f t="shared" si="104"/>
        <v/>
      </c>
      <c r="AA1304" s="81">
        <f t="shared" ref="AA1304:AA1327" si="109">IF(Z1304="Suficiente",1,0)</f>
        <v>0</v>
      </c>
      <c r="AB1304" s="81">
        <f t="shared" ref="AB1304:AB1327" si="110">IF(Z1304="Deficiente",1,0)</f>
        <v>0</v>
      </c>
      <c r="AC1304" s="338"/>
      <c r="AD1304" s="238"/>
      <c r="AE1304" s="238"/>
      <c r="AF1304" s="184"/>
      <c r="AG1304" s="184"/>
      <c r="AH1304" s="200"/>
      <c r="AI1304" s="200"/>
      <c r="AJ1304" s="216"/>
      <c r="AK1304" s="216"/>
      <c r="AL1304" s="216"/>
      <c r="AM1304" s="252"/>
      <c r="AN1304" s="252"/>
      <c r="AO1304" s="252"/>
      <c r="AP1304" s="252"/>
      <c r="AQ1304" s="265"/>
      <c r="AR1304" s="209"/>
    </row>
    <row r="1305" spans="1:44" ht="13.5" customHeight="1" x14ac:dyDescent="0.2">
      <c r="A1305" s="290"/>
      <c r="B1305" s="275"/>
      <c r="C1305" s="272"/>
      <c r="D1305" s="275"/>
      <c r="E1305" s="281"/>
      <c r="F1305" s="275"/>
      <c r="G1305" s="284"/>
      <c r="H1305" s="197"/>
      <c r="I1305" s="295"/>
      <c r="J1305" s="197"/>
      <c r="K1305" s="195"/>
      <c r="L1305" s="195"/>
      <c r="M1305" s="197"/>
      <c r="N1305" s="184"/>
      <c r="O1305" s="184"/>
      <c r="P1305" s="235"/>
      <c r="Q1305" s="195"/>
      <c r="R1305" s="257"/>
      <c r="S1305" s="30" t="s">
        <v>1410</v>
      </c>
      <c r="T1305" s="76"/>
      <c r="U1305" s="77"/>
      <c r="V1305" s="77"/>
      <c r="W1305" s="77"/>
      <c r="X1305" s="77"/>
      <c r="Y1305" s="77"/>
      <c r="Z1305" s="31" t="str">
        <f t="shared" si="104"/>
        <v/>
      </c>
      <c r="AA1305" s="81">
        <f t="shared" si="109"/>
        <v>0</v>
      </c>
      <c r="AB1305" s="81">
        <f t="shared" si="110"/>
        <v>0</v>
      </c>
      <c r="AC1305" s="338"/>
      <c r="AD1305" s="238"/>
      <c r="AE1305" s="238"/>
      <c r="AF1305" s="184"/>
      <c r="AG1305" s="184"/>
      <c r="AH1305" s="200"/>
      <c r="AI1305" s="200"/>
      <c r="AJ1305" s="216"/>
      <c r="AK1305" s="216"/>
      <c r="AL1305" s="216"/>
      <c r="AM1305" s="252"/>
      <c r="AN1305" s="252"/>
      <c r="AO1305" s="252"/>
      <c r="AP1305" s="252"/>
      <c r="AQ1305" s="265"/>
      <c r="AR1305" s="209"/>
    </row>
    <row r="1306" spans="1:44" ht="13.5" customHeight="1" x14ac:dyDescent="0.2">
      <c r="A1306" s="290"/>
      <c r="B1306" s="275"/>
      <c r="C1306" s="272"/>
      <c r="D1306" s="275"/>
      <c r="E1306" s="281"/>
      <c r="F1306" s="275"/>
      <c r="G1306" s="284"/>
      <c r="H1306" s="197"/>
      <c r="I1306" s="295"/>
      <c r="J1306" s="197"/>
      <c r="K1306" s="195"/>
      <c r="L1306" s="195"/>
      <c r="M1306" s="197"/>
      <c r="N1306" s="184"/>
      <c r="O1306" s="184"/>
      <c r="P1306" s="235"/>
      <c r="Q1306" s="195"/>
      <c r="R1306" s="257"/>
      <c r="S1306" s="30" t="s">
        <v>1411</v>
      </c>
      <c r="T1306" s="76"/>
      <c r="U1306" s="77"/>
      <c r="V1306" s="77"/>
      <c r="W1306" s="77"/>
      <c r="X1306" s="77"/>
      <c r="Y1306" s="77"/>
      <c r="Z1306" s="31" t="str">
        <f t="shared" si="104"/>
        <v/>
      </c>
      <c r="AA1306" s="81">
        <f t="shared" si="109"/>
        <v>0</v>
      </c>
      <c r="AB1306" s="81">
        <f t="shared" si="110"/>
        <v>0</v>
      </c>
      <c r="AC1306" s="338"/>
      <c r="AD1306" s="238"/>
      <c r="AE1306" s="238"/>
      <c r="AF1306" s="184"/>
      <c r="AG1306" s="184"/>
      <c r="AH1306" s="200"/>
      <c r="AI1306" s="200"/>
      <c r="AJ1306" s="216"/>
      <c r="AK1306" s="216"/>
      <c r="AL1306" s="216"/>
      <c r="AM1306" s="252"/>
      <c r="AN1306" s="252"/>
      <c r="AO1306" s="252"/>
      <c r="AP1306" s="252"/>
      <c r="AQ1306" s="265"/>
      <c r="AR1306" s="209"/>
    </row>
    <row r="1307" spans="1:44" ht="13.5" customHeight="1" x14ac:dyDescent="0.2">
      <c r="A1307" s="290"/>
      <c r="B1307" s="275"/>
      <c r="C1307" s="272"/>
      <c r="D1307" s="275"/>
      <c r="E1307" s="281"/>
      <c r="F1307" s="275"/>
      <c r="G1307" s="284"/>
      <c r="H1307" s="197"/>
      <c r="I1307" s="295"/>
      <c r="J1307" s="197"/>
      <c r="K1307" s="195"/>
      <c r="L1307" s="195"/>
      <c r="M1307" s="197"/>
      <c r="N1307" s="184"/>
      <c r="O1307" s="184"/>
      <c r="P1307" s="235"/>
      <c r="Q1307" s="195"/>
      <c r="R1307" s="257"/>
      <c r="S1307" s="30" t="s">
        <v>1412</v>
      </c>
      <c r="T1307" s="76"/>
      <c r="U1307" s="77"/>
      <c r="V1307" s="77"/>
      <c r="W1307" s="77"/>
      <c r="X1307" s="77"/>
      <c r="Y1307" s="77"/>
      <c r="Z1307" s="31" t="str">
        <f t="shared" si="104"/>
        <v/>
      </c>
      <c r="AA1307" s="81">
        <f t="shared" si="109"/>
        <v>0</v>
      </c>
      <c r="AB1307" s="81">
        <f t="shared" si="110"/>
        <v>0</v>
      </c>
      <c r="AC1307" s="338"/>
      <c r="AD1307" s="238"/>
      <c r="AE1307" s="238"/>
      <c r="AF1307" s="184"/>
      <c r="AG1307" s="184"/>
      <c r="AH1307" s="200"/>
      <c r="AI1307" s="200"/>
      <c r="AJ1307" s="216"/>
      <c r="AK1307" s="216"/>
      <c r="AL1307" s="216"/>
      <c r="AM1307" s="252"/>
      <c r="AN1307" s="252"/>
      <c r="AO1307" s="252"/>
      <c r="AP1307" s="252"/>
      <c r="AQ1307" s="265"/>
      <c r="AR1307" s="209"/>
    </row>
    <row r="1308" spans="1:44" ht="13.5" customHeight="1" x14ac:dyDescent="0.2">
      <c r="A1308" s="290"/>
      <c r="B1308" s="275"/>
      <c r="C1308" s="272"/>
      <c r="D1308" s="275"/>
      <c r="E1308" s="281"/>
      <c r="F1308" s="275"/>
      <c r="G1308" s="284"/>
      <c r="H1308" s="197"/>
      <c r="I1308" s="295">
        <v>52.2</v>
      </c>
      <c r="J1308" s="197"/>
      <c r="K1308" s="195"/>
      <c r="L1308" s="195"/>
      <c r="M1308" s="197"/>
      <c r="N1308" s="184"/>
      <c r="O1308" s="184"/>
      <c r="P1308" s="235"/>
      <c r="Q1308" s="195"/>
      <c r="R1308" s="298">
        <f>IF(Q1308="SI",1,IF(Q1308="NO",3,0))</f>
        <v>0</v>
      </c>
      <c r="S1308" s="30" t="s">
        <v>1413</v>
      </c>
      <c r="T1308" s="76"/>
      <c r="U1308" s="77"/>
      <c r="V1308" s="77"/>
      <c r="W1308" s="77"/>
      <c r="X1308" s="77"/>
      <c r="Y1308" s="77"/>
      <c r="Z1308" s="31" t="str">
        <f t="shared" si="104"/>
        <v/>
      </c>
      <c r="AA1308" s="81">
        <f t="shared" si="109"/>
        <v>0</v>
      </c>
      <c r="AB1308" s="81">
        <f t="shared" si="110"/>
        <v>0</v>
      </c>
      <c r="AC1308" s="338"/>
      <c r="AD1308" s="238"/>
      <c r="AE1308" s="238"/>
      <c r="AF1308" s="184"/>
      <c r="AG1308" s="184"/>
      <c r="AH1308" s="200"/>
      <c r="AI1308" s="200"/>
      <c r="AJ1308" s="216"/>
      <c r="AK1308" s="216"/>
      <c r="AL1308" s="216"/>
      <c r="AM1308" s="252"/>
      <c r="AN1308" s="252"/>
      <c r="AO1308" s="252"/>
      <c r="AP1308" s="252"/>
      <c r="AQ1308" s="265"/>
      <c r="AR1308" s="208"/>
    </row>
    <row r="1309" spans="1:44" ht="13.5" customHeight="1" x14ac:dyDescent="0.2">
      <c r="A1309" s="290"/>
      <c r="B1309" s="275"/>
      <c r="C1309" s="272"/>
      <c r="D1309" s="275"/>
      <c r="E1309" s="281"/>
      <c r="F1309" s="275"/>
      <c r="G1309" s="284"/>
      <c r="H1309" s="197"/>
      <c r="I1309" s="295"/>
      <c r="J1309" s="197"/>
      <c r="K1309" s="195"/>
      <c r="L1309" s="195"/>
      <c r="M1309" s="197"/>
      <c r="N1309" s="184"/>
      <c r="O1309" s="184"/>
      <c r="P1309" s="235"/>
      <c r="Q1309" s="195"/>
      <c r="R1309" s="257"/>
      <c r="S1309" s="30" t="s">
        <v>1414</v>
      </c>
      <c r="T1309" s="76"/>
      <c r="U1309" s="77"/>
      <c r="V1309" s="77"/>
      <c r="W1309" s="77"/>
      <c r="X1309" s="77"/>
      <c r="Y1309" s="77"/>
      <c r="Z1309" s="31" t="str">
        <f t="shared" si="104"/>
        <v/>
      </c>
      <c r="AA1309" s="81">
        <f t="shared" si="109"/>
        <v>0</v>
      </c>
      <c r="AB1309" s="81">
        <f t="shared" si="110"/>
        <v>0</v>
      </c>
      <c r="AC1309" s="338"/>
      <c r="AD1309" s="238"/>
      <c r="AE1309" s="238"/>
      <c r="AF1309" s="184"/>
      <c r="AG1309" s="184"/>
      <c r="AH1309" s="200"/>
      <c r="AI1309" s="200"/>
      <c r="AJ1309" s="216"/>
      <c r="AK1309" s="216"/>
      <c r="AL1309" s="216"/>
      <c r="AM1309" s="252"/>
      <c r="AN1309" s="252"/>
      <c r="AO1309" s="252"/>
      <c r="AP1309" s="252"/>
      <c r="AQ1309" s="265"/>
      <c r="AR1309" s="209"/>
    </row>
    <row r="1310" spans="1:44" ht="13.5" customHeight="1" x14ac:dyDescent="0.2">
      <c r="A1310" s="290"/>
      <c r="B1310" s="275"/>
      <c r="C1310" s="272"/>
      <c r="D1310" s="275"/>
      <c r="E1310" s="281"/>
      <c r="F1310" s="275"/>
      <c r="G1310" s="284"/>
      <c r="H1310" s="197"/>
      <c r="I1310" s="295"/>
      <c r="J1310" s="197"/>
      <c r="K1310" s="195"/>
      <c r="L1310" s="195"/>
      <c r="M1310" s="197"/>
      <c r="N1310" s="184"/>
      <c r="O1310" s="184"/>
      <c r="P1310" s="235"/>
      <c r="Q1310" s="195"/>
      <c r="R1310" s="257"/>
      <c r="S1310" s="30" t="s">
        <v>1415</v>
      </c>
      <c r="T1310" s="76"/>
      <c r="U1310" s="77"/>
      <c r="V1310" s="77"/>
      <c r="W1310" s="77"/>
      <c r="X1310" s="77"/>
      <c r="Y1310" s="77"/>
      <c r="Z1310" s="31" t="str">
        <f t="shared" si="104"/>
        <v/>
      </c>
      <c r="AA1310" s="81">
        <f t="shared" si="109"/>
        <v>0</v>
      </c>
      <c r="AB1310" s="81">
        <f t="shared" si="110"/>
        <v>0</v>
      </c>
      <c r="AC1310" s="338"/>
      <c r="AD1310" s="238"/>
      <c r="AE1310" s="238"/>
      <c r="AF1310" s="184"/>
      <c r="AG1310" s="184"/>
      <c r="AH1310" s="200"/>
      <c r="AI1310" s="200"/>
      <c r="AJ1310" s="216"/>
      <c r="AK1310" s="216"/>
      <c r="AL1310" s="216"/>
      <c r="AM1310" s="252"/>
      <c r="AN1310" s="252"/>
      <c r="AO1310" s="252"/>
      <c r="AP1310" s="252"/>
      <c r="AQ1310" s="265"/>
      <c r="AR1310" s="209"/>
    </row>
    <row r="1311" spans="1:44" ht="13.5" customHeight="1" x14ac:dyDescent="0.2">
      <c r="A1311" s="290"/>
      <c r="B1311" s="275"/>
      <c r="C1311" s="272"/>
      <c r="D1311" s="275"/>
      <c r="E1311" s="281"/>
      <c r="F1311" s="275"/>
      <c r="G1311" s="284"/>
      <c r="H1311" s="197"/>
      <c r="I1311" s="295"/>
      <c r="J1311" s="197"/>
      <c r="K1311" s="195"/>
      <c r="L1311" s="195"/>
      <c r="M1311" s="197"/>
      <c r="N1311" s="184"/>
      <c r="O1311" s="184"/>
      <c r="P1311" s="235"/>
      <c r="Q1311" s="195"/>
      <c r="R1311" s="257"/>
      <c r="S1311" s="30" t="s">
        <v>1416</v>
      </c>
      <c r="T1311" s="76"/>
      <c r="U1311" s="77"/>
      <c r="V1311" s="77"/>
      <c r="W1311" s="77"/>
      <c r="X1311" s="77"/>
      <c r="Y1311" s="77"/>
      <c r="Z1311" s="31" t="str">
        <f t="shared" ref="Z1311:Z1374" si="111">IF($T1311&lt;&gt;"",IF(AND(V1311="SI",W1311="SI",X1311="SI",Y1311="SI"),"Suficiente",IF(OR(V1311="NO",W1311="NO",X1311="NO",Y1311="NO"),"Deficiente",IF(OR(V1311="",W1311="",X1311="",Y1311=""),"Falta Valorar el Control",""))),"")</f>
        <v/>
      </c>
      <c r="AA1311" s="81">
        <f t="shared" si="109"/>
        <v>0</v>
      </c>
      <c r="AB1311" s="81">
        <f t="shared" si="110"/>
        <v>0</v>
      </c>
      <c r="AC1311" s="338"/>
      <c r="AD1311" s="238"/>
      <c r="AE1311" s="238"/>
      <c r="AF1311" s="184"/>
      <c r="AG1311" s="184"/>
      <c r="AH1311" s="200"/>
      <c r="AI1311" s="200"/>
      <c r="AJ1311" s="216"/>
      <c r="AK1311" s="216"/>
      <c r="AL1311" s="216"/>
      <c r="AM1311" s="252"/>
      <c r="AN1311" s="252"/>
      <c r="AO1311" s="252"/>
      <c r="AP1311" s="252"/>
      <c r="AQ1311" s="265"/>
      <c r="AR1311" s="209"/>
    </row>
    <row r="1312" spans="1:44" ht="13.5" customHeight="1" x14ac:dyDescent="0.2">
      <c r="A1312" s="290"/>
      <c r="B1312" s="275"/>
      <c r="C1312" s="272"/>
      <c r="D1312" s="275"/>
      <c r="E1312" s="281"/>
      <c r="F1312" s="275"/>
      <c r="G1312" s="284"/>
      <c r="H1312" s="197"/>
      <c r="I1312" s="295"/>
      <c r="J1312" s="197"/>
      <c r="K1312" s="195"/>
      <c r="L1312" s="195"/>
      <c r="M1312" s="197"/>
      <c r="N1312" s="184"/>
      <c r="O1312" s="184"/>
      <c r="P1312" s="235"/>
      <c r="Q1312" s="195"/>
      <c r="R1312" s="257"/>
      <c r="S1312" s="30" t="s">
        <v>1417</v>
      </c>
      <c r="T1312" s="76"/>
      <c r="U1312" s="77"/>
      <c r="V1312" s="77"/>
      <c r="W1312" s="77"/>
      <c r="X1312" s="77"/>
      <c r="Y1312" s="77"/>
      <c r="Z1312" s="31" t="str">
        <f t="shared" si="111"/>
        <v/>
      </c>
      <c r="AA1312" s="81">
        <f t="shared" si="109"/>
        <v>0</v>
      </c>
      <c r="AB1312" s="81">
        <f t="shared" si="110"/>
        <v>0</v>
      </c>
      <c r="AC1312" s="338"/>
      <c r="AD1312" s="238"/>
      <c r="AE1312" s="238"/>
      <c r="AF1312" s="184"/>
      <c r="AG1312" s="184"/>
      <c r="AH1312" s="200"/>
      <c r="AI1312" s="200"/>
      <c r="AJ1312" s="216"/>
      <c r="AK1312" s="216"/>
      <c r="AL1312" s="216"/>
      <c r="AM1312" s="252"/>
      <c r="AN1312" s="252"/>
      <c r="AO1312" s="252"/>
      <c r="AP1312" s="252"/>
      <c r="AQ1312" s="265"/>
      <c r="AR1312" s="209"/>
    </row>
    <row r="1313" spans="1:44" ht="13.5" customHeight="1" x14ac:dyDescent="0.2">
      <c r="A1313" s="290"/>
      <c r="B1313" s="275"/>
      <c r="C1313" s="272"/>
      <c r="D1313" s="275"/>
      <c r="E1313" s="281"/>
      <c r="F1313" s="275"/>
      <c r="G1313" s="284"/>
      <c r="H1313" s="197"/>
      <c r="I1313" s="295">
        <v>52.3</v>
      </c>
      <c r="J1313" s="197"/>
      <c r="K1313" s="195"/>
      <c r="L1313" s="195"/>
      <c r="M1313" s="197"/>
      <c r="N1313" s="184"/>
      <c r="O1313" s="184"/>
      <c r="P1313" s="235"/>
      <c r="Q1313" s="195"/>
      <c r="R1313" s="298">
        <f>IF(Q1313="SI",1,IF(Q1313="NO",3,0))</f>
        <v>0</v>
      </c>
      <c r="S1313" s="30" t="s">
        <v>1418</v>
      </c>
      <c r="T1313" s="76"/>
      <c r="U1313" s="77"/>
      <c r="V1313" s="77"/>
      <c r="W1313" s="77"/>
      <c r="X1313" s="77"/>
      <c r="Y1313" s="77"/>
      <c r="Z1313" s="31" t="str">
        <f t="shared" si="111"/>
        <v/>
      </c>
      <c r="AA1313" s="81">
        <f t="shared" si="109"/>
        <v>0</v>
      </c>
      <c r="AB1313" s="81">
        <f t="shared" si="110"/>
        <v>0</v>
      </c>
      <c r="AC1313" s="338"/>
      <c r="AD1313" s="238"/>
      <c r="AE1313" s="238"/>
      <c r="AF1313" s="184"/>
      <c r="AG1313" s="184"/>
      <c r="AH1313" s="200"/>
      <c r="AI1313" s="200"/>
      <c r="AJ1313" s="216"/>
      <c r="AK1313" s="216"/>
      <c r="AL1313" s="216"/>
      <c r="AM1313" s="252"/>
      <c r="AN1313" s="252"/>
      <c r="AO1313" s="252"/>
      <c r="AP1313" s="252"/>
      <c r="AQ1313" s="265"/>
      <c r="AR1313" s="208"/>
    </row>
    <row r="1314" spans="1:44" ht="13.5" customHeight="1" x14ac:dyDescent="0.2">
      <c r="A1314" s="290"/>
      <c r="B1314" s="275"/>
      <c r="C1314" s="272"/>
      <c r="D1314" s="275"/>
      <c r="E1314" s="281"/>
      <c r="F1314" s="275"/>
      <c r="G1314" s="284"/>
      <c r="H1314" s="197"/>
      <c r="I1314" s="295"/>
      <c r="J1314" s="197"/>
      <c r="K1314" s="195"/>
      <c r="L1314" s="195"/>
      <c r="M1314" s="197"/>
      <c r="N1314" s="184"/>
      <c r="O1314" s="184"/>
      <c r="P1314" s="235"/>
      <c r="Q1314" s="195"/>
      <c r="R1314" s="257"/>
      <c r="S1314" s="30" t="s">
        <v>1419</v>
      </c>
      <c r="T1314" s="76"/>
      <c r="U1314" s="77"/>
      <c r="V1314" s="77"/>
      <c r="W1314" s="77"/>
      <c r="X1314" s="77"/>
      <c r="Y1314" s="77"/>
      <c r="Z1314" s="31" t="str">
        <f t="shared" si="111"/>
        <v/>
      </c>
      <c r="AA1314" s="81">
        <f t="shared" si="109"/>
        <v>0</v>
      </c>
      <c r="AB1314" s="81">
        <f t="shared" si="110"/>
        <v>0</v>
      </c>
      <c r="AC1314" s="338"/>
      <c r="AD1314" s="238"/>
      <c r="AE1314" s="238"/>
      <c r="AF1314" s="184"/>
      <c r="AG1314" s="184"/>
      <c r="AH1314" s="200"/>
      <c r="AI1314" s="200"/>
      <c r="AJ1314" s="216"/>
      <c r="AK1314" s="216"/>
      <c r="AL1314" s="216"/>
      <c r="AM1314" s="252"/>
      <c r="AN1314" s="252"/>
      <c r="AO1314" s="252"/>
      <c r="AP1314" s="252"/>
      <c r="AQ1314" s="265"/>
      <c r="AR1314" s="209"/>
    </row>
    <row r="1315" spans="1:44" ht="13.5" customHeight="1" x14ac:dyDescent="0.2">
      <c r="A1315" s="290"/>
      <c r="B1315" s="275"/>
      <c r="C1315" s="272"/>
      <c r="D1315" s="275"/>
      <c r="E1315" s="281"/>
      <c r="F1315" s="275"/>
      <c r="G1315" s="284"/>
      <c r="H1315" s="197"/>
      <c r="I1315" s="295"/>
      <c r="J1315" s="197"/>
      <c r="K1315" s="195"/>
      <c r="L1315" s="195"/>
      <c r="M1315" s="197"/>
      <c r="N1315" s="184"/>
      <c r="O1315" s="184"/>
      <c r="P1315" s="235"/>
      <c r="Q1315" s="195"/>
      <c r="R1315" s="257"/>
      <c r="S1315" s="30" t="s">
        <v>1420</v>
      </c>
      <c r="T1315" s="76"/>
      <c r="U1315" s="77"/>
      <c r="V1315" s="77"/>
      <c r="W1315" s="77"/>
      <c r="X1315" s="77"/>
      <c r="Y1315" s="77"/>
      <c r="Z1315" s="31" t="str">
        <f t="shared" si="111"/>
        <v/>
      </c>
      <c r="AA1315" s="81">
        <f t="shared" si="109"/>
        <v>0</v>
      </c>
      <c r="AB1315" s="81">
        <f t="shared" si="110"/>
        <v>0</v>
      </c>
      <c r="AC1315" s="338"/>
      <c r="AD1315" s="238"/>
      <c r="AE1315" s="238"/>
      <c r="AF1315" s="184"/>
      <c r="AG1315" s="184"/>
      <c r="AH1315" s="200"/>
      <c r="AI1315" s="200"/>
      <c r="AJ1315" s="216"/>
      <c r="AK1315" s="216"/>
      <c r="AL1315" s="216"/>
      <c r="AM1315" s="252"/>
      <c r="AN1315" s="252"/>
      <c r="AO1315" s="252"/>
      <c r="AP1315" s="252"/>
      <c r="AQ1315" s="265"/>
      <c r="AR1315" s="209"/>
    </row>
    <row r="1316" spans="1:44" ht="13.5" customHeight="1" x14ac:dyDescent="0.2">
      <c r="A1316" s="290"/>
      <c r="B1316" s="275"/>
      <c r="C1316" s="272"/>
      <c r="D1316" s="275"/>
      <c r="E1316" s="281"/>
      <c r="F1316" s="275"/>
      <c r="G1316" s="284"/>
      <c r="H1316" s="197"/>
      <c r="I1316" s="295"/>
      <c r="J1316" s="197"/>
      <c r="K1316" s="195"/>
      <c r="L1316" s="195"/>
      <c r="M1316" s="197"/>
      <c r="N1316" s="184"/>
      <c r="O1316" s="184"/>
      <c r="P1316" s="235"/>
      <c r="Q1316" s="195"/>
      <c r="R1316" s="257"/>
      <c r="S1316" s="30" t="s">
        <v>1421</v>
      </c>
      <c r="T1316" s="76"/>
      <c r="U1316" s="77"/>
      <c r="V1316" s="77"/>
      <c r="W1316" s="77"/>
      <c r="X1316" s="77"/>
      <c r="Y1316" s="77"/>
      <c r="Z1316" s="31" t="str">
        <f>IF($T1316&lt;&gt;"",IF(AND(V1316="SI",W1316="SI",X1316="SI",Y1316="SI"),"Suficiente",IF(OR(V1316="NO",W1316="NO",X1316="NO",Y1316="NO"),"Deficiente",IF(OR(V1316="",W1316="",X1316="",Y1316=""),"Falta Valorar el Control",""))),"")</f>
        <v/>
      </c>
      <c r="AA1316" s="81">
        <f t="shared" si="109"/>
        <v>0</v>
      </c>
      <c r="AB1316" s="81">
        <f t="shared" si="110"/>
        <v>0</v>
      </c>
      <c r="AC1316" s="338"/>
      <c r="AD1316" s="238"/>
      <c r="AE1316" s="238"/>
      <c r="AF1316" s="184"/>
      <c r="AG1316" s="184"/>
      <c r="AH1316" s="200"/>
      <c r="AI1316" s="200"/>
      <c r="AJ1316" s="216"/>
      <c r="AK1316" s="216"/>
      <c r="AL1316" s="216"/>
      <c r="AM1316" s="252"/>
      <c r="AN1316" s="252"/>
      <c r="AO1316" s="252"/>
      <c r="AP1316" s="252"/>
      <c r="AQ1316" s="265"/>
      <c r="AR1316" s="209"/>
    </row>
    <row r="1317" spans="1:44" ht="13.5" customHeight="1" x14ac:dyDescent="0.2">
      <c r="A1317" s="290"/>
      <c r="B1317" s="275"/>
      <c r="C1317" s="272"/>
      <c r="D1317" s="275"/>
      <c r="E1317" s="281"/>
      <c r="F1317" s="275"/>
      <c r="G1317" s="284"/>
      <c r="H1317" s="197"/>
      <c r="I1317" s="295"/>
      <c r="J1317" s="197"/>
      <c r="K1317" s="195"/>
      <c r="L1317" s="195"/>
      <c r="M1317" s="197"/>
      <c r="N1317" s="184"/>
      <c r="O1317" s="184"/>
      <c r="P1317" s="235"/>
      <c r="Q1317" s="195"/>
      <c r="R1317" s="257"/>
      <c r="S1317" s="30" t="s">
        <v>1422</v>
      </c>
      <c r="T1317" s="76"/>
      <c r="U1317" s="77"/>
      <c r="V1317" s="77"/>
      <c r="W1317" s="77"/>
      <c r="X1317" s="77"/>
      <c r="Y1317" s="77"/>
      <c r="Z1317" s="31" t="str">
        <f>IF($T1317&lt;&gt;"",IF(AND(V1317="SI",W1317="SI",X1317="SI",Y1317="SI"),"Suficiente",IF(OR(V1317="NO",W1317="NO",X1317="NO",Y1317="NO"),"Deficiente",IF(OR(V1317="",W1317="",X1317="",Y1317=""),"Falta Valorar el Control",""))),"")</f>
        <v/>
      </c>
      <c r="AA1317" s="81">
        <f t="shared" si="109"/>
        <v>0</v>
      </c>
      <c r="AB1317" s="81">
        <f t="shared" si="110"/>
        <v>0</v>
      </c>
      <c r="AC1317" s="338"/>
      <c r="AD1317" s="238"/>
      <c r="AE1317" s="238"/>
      <c r="AF1317" s="184"/>
      <c r="AG1317" s="184"/>
      <c r="AH1317" s="200"/>
      <c r="AI1317" s="200"/>
      <c r="AJ1317" s="216"/>
      <c r="AK1317" s="216"/>
      <c r="AL1317" s="216"/>
      <c r="AM1317" s="252"/>
      <c r="AN1317" s="252"/>
      <c r="AO1317" s="252"/>
      <c r="AP1317" s="252"/>
      <c r="AQ1317" s="265"/>
      <c r="AR1317" s="209"/>
    </row>
    <row r="1318" spans="1:44" ht="13.5" customHeight="1" x14ac:dyDescent="0.2">
      <c r="A1318" s="290"/>
      <c r="B1318" s="275"/>
      <c r="C1318" s="272"/>
      <c r="D1318" s="275"/>
      <c r="E1318" s="281"/>
      <c r="F1318" s="275"/>
      <c r="G1318" s="284"/>
      <c r="H1318" s="197"/>
      <c r="I1318" s="295">
        <v>52.4</v>
      </c>
      <c r="J1318" s="197"/>
      <c r="K1318" s="195"/>
      <c r="L1318" s="195"/>
      <c r="M1318" s="197"/>
      <c r="N1318" s="184"/>
      <c r="O1318" s="184"/>
      <c r="P1318" s="235"/>
      <c r="Q1318" s="195"/>
      <c r="R1318" s="298">
        <f>IF(Q1318="SI",1,IF(Q1318="NO",3,0))</f>
        <v>0</v>
      </c>
      <c r="S1318" s="30" t="s">
        <v>1423</v>
      </c>
      <c r="T1318" s="76"/>
      <c r="U1318" s="77"/>
      <c r="V1318" s="77"/>
      <c r="W1318" s="77"/>
      <c r="X1318" s="77"/>
      <c r="Y1318" s="77"/>
      <c r="Z1318" s="31" t="str">
        <f t="shared" si="111"/>
        <v/>
      </c>
      <c r="AA1318" s="81">
        <f t="shared" si="109"/>
        <v>0</v>
      </c>
      <c r="AB1318" s="81">
        <f t="shared" si="110"/>
        <v>0</v>
      </c>
      <c r="AC1318" s="338"/>
      <c r="AD1318" s="238"/>
      <c r="AE1318" s="238"/>
      <c r="AF1318" s="184"/>
      <c r="AG1318" s="184"/>
      <c r="AH1318" s="200"/>
      <c r="AI1318" s="200"/>
      <c r="AJ1318" s="216"/>
      <c r="AK1318" s="216"/>
      <c r="AL1318" s="216"/>
      <c r="AM1318" s="252"/>
      <c r="AN1318" s="252"/>
      <c r="AO1318" s="252"/>
      <c r="AP1318" s="252"/>
      <c r="AQ1318" s="265"/>
      <c r="AR1318" s="208"/>
    </row>
    <row r="1319" spans="1:44" ht="13.5" customHeight="1" x14ac:dyDescent="0.2">
      <c r="A1319" s="290"/>
      <c r="B1319" s="275"/>
      <c r="C1319" s="272"/>
      <c r="D1319" s="275"/>
      <c r="E1319" s="281"/>
      <c r="F1319" s="275"/>
      <c r="G1319" s="284"/>
      <c r="H1319" s="197"/>
      <c r="I1319" s="295"/>
      <c r="J1319" s="197"/>
      <c r="K1319" s="195"/>
      <c r="L1319" s="195"/>
      <c r="M1319" s="197"/>
      <c r="N1319" s="184"/>
      <c r="O1319" s="184"/>
      <c r="P1319" s="235"/>
      <c r="Q1319" s="195"/>
      <c r="R1319" s="257"/>
      <c r="S1319" s="30" t="s">
        <v>1424</v>
      </c>
      <c r="T1319" s="76"/>
      <c r="U1319" s="77"/>
      <c r="V1319" s="77"/>
      <c r="W1319" s="77"/>
      <c r="X1319" s="77"/>
      <c r="Y1319" s="77"/>
      <c r="Z1319" s="31" t="str">
        <f t="shared" si="111"/>
        <v/>
      </c>
      <c r="AA1319" s="81">
        <f t="shared" si="109"/>
        <v>0</v>
      </c>
      <c r="AB1319" s="81">
        <f t="shared" si="110"/>
        <v>0</v>
      </c>
      <c r="AC1319" s="338"/>
      <c r="AD1319" s="238"/>
      <c r="AE1319" s="238"/>
      <c r="AF1319" s="184"/>
      <c r="AG1319" s="184"/>
      <c r="AH1319" s="200"/>
      <c r="AI1319" s="200"/>
      <c r="AJ1319" s="216"/>
      <c r="AK1319" s="216"/>
      <c r="AL1319" s="216"/>
      <c r="AM1319" s="252"/>
      <c r="AN1319" s="252"/>
      <c r="AO1319" s="252"/>
      <c r="AP1319" s="252"/>
      <c r="AQ1319" s="265"/>
      <c r="AR1319" s="209"/>
    </row>
    <row r="1320" spans="1:44" ht="13.5" customHeight="1" x14ac:dyDescent="0.2">
      <c r="A1320" s="290"/>
      <c r="B1320" s="275"/>
      <c r="C1320" s="272"/>
      <c r="D1320" s="275"/>
      <c r="E1320" s="281"/>
      <c r="F1320" s="275"/>
      <c r="G1320" s="284"/>
      <c r="H1320" s="197"/>
      <c r="I1320" s="295"/>
      <c r="J1320" s="197"/>
      <c r="K1320" s="195"/>
      <c r="L1320" s="195"/>
      <c r="M1320" s="197"/>
      <c r="N1320" s="184"/>
      <c r="O1320" s="184"/>
      <c r="P1320" s="235"/>
      <c r="Q1320" s="195"/>
      <c r="R1320" s="257"/>
      <c r="S1320" s="30" t="s">
        <v>1425</v>
      </c>
      <c r="T1320" s="76"/>
      <c r="U1320" s="77"/>
      <c r="V1320" s="77"/>
      <c r="W1320" s="77"/>
      <c r="X1320" s="77"/>
      <c r="Y1320" s="77"/>
      <c r="Z1320" s="31" t="str">
        <f t="shared" si="111"/>
        <v/>
      </c>
      <c r="AA1320" s="81">
        <f t="shared" si="109"/>
        <v>0</v>
      </c>
      <c r="AB1320" s="81">
        <f t="shared" si="110"/>
        <v>0</v>
      </c>
      <c r="AC1320" s="338"/>
      <c r="AD1320" s="238"/>
      <c r="AE1320" s="238"/>
      <c r="AF1320" s="184"/>
      <c r="AG1320" s="184"/>
      <c r="AH1320" s="200"/>
      <c r="AI1320" s="200"/>
      <c r="AJ1320" s="216"/>
      <c r="AK1320" s="216"/>
      <c r="AL1320" s="216"/>
      <c r="AM1320" s="252"/>
      <c r="AN1320" s="252"/>
      <c r="AO1320" s="252"/>
      <c r="AP1320" s="252"/>
      <c r="AQ1320" s="265"/>
      <c r="AR1320" s="209"/>
    </row>
    <row r="1321" spans="1:44" ht="13.5" customHeight="1" x14ac:dyDescent="0.2">
      <c r="A1321" s="290"/>
      <c r="B1321" s="275"/>
      <c r="C1321" s="272"/>
      <c r="D1321" s="275"/>
      <c r="E1321" s="281"/>
      <c r="F1321" s="275"/>
      <c r="G1321" s="284"/>
      <c r="H1321" s="197"/>
      <c r="I1321" s="295"/>
      <c r="J1321" s="197"/>
      <c r="K1321" s="195"/>
      <c r="L1321" s="195"/>
      <c r="M1321" s="197"/>
      <c r="N1321" s="184"/>
      <c r="O1321" s="184"/>
      <c r="P1321" s="235"/>
      <c r="Q1321" s="195"/>
      <c r="R1321" s="257"/>
      <c r="S1321" s="30" t="s">
        <v>1426</v>
      </c>
      <c r="T1321" s="76"/>
      <c r="U1321" s="77"/>
      <c r="V1321" s="77"/>
      <c r="W1321" s="77"/>
      <c r="X1321" s="77"/>
      <c r="Y1321" s="77"/>
      <c r="Z1321" s="31" t="str">
        <f t="shared" si="111"/>
        <v/>
      </c>
      <c r="AA1321" s="81">
        <f t="shared" si="109"/>
        <v>0</v>
      </c>
      <c r="AB1321" s="81">
        <f t="shared" si="110"/>
        <v>0</v>
      </c>
      <c r="AC1321" s="338"/>
      <c r="AD1321" s="238"/>
      <c r="AE1321" s="238"/>
      <c r="AF1321" s="184"/>
      <c r="AG1321" s="184"/>
      <c r="AH1321" s="200"/>
      <c r="AI1321" s="200"/>
      <c r="AJ1321" s="216"/>
      <c r="AK1321" s="216"/>
      <c r="AL1321" s="216"/>
      <c r="AM1321" s="252"/>
      <c r="AN1321" s="252"/>
      <c r="AO1321" s="252"/>
      <c r="AP1321" s="252"/>
      <c r="AQ1321" s="265"/>
      <c r="AR1321" s="209"/>
    </row>
    <row r="1322" spans="1:44" ht="13.5" customHeight="1" x14ac:dyDescent="0.2">
      <c r="A1322" s="290"/>
      <c r="B1322" s="275"/>
      <c r="C1322" s="272"/>
      <c r="D1322" s="275"/>
      <c r="E1322" s="281"/>
      <c r="F1322" s="275"/>
      <c r="G1322" s="284"/>
      <c r="H1322" s="197"/>
      <c r="I1322" s="295"/>
      <c r="J1322" s="197"/>
      <c r="K1322" s="195"/>
      <c r="L1322" s="195"/>
      <c r="M1322" s="197"/>
      <c r="N1322" s="184"/>
      <c r="O1322" s="184"/>
      <c r="P1322" s="235"/>
      <c r="Q1322" s="195"/>
      <c r="R1322" s="257"/>
      <c r="S1322" s="30" t="s">
        <v>1427</v>
      </c>
      <c r="T1322" s="76"/>
      <c r="U1322" s="77"/>
      <c r="V1322" s="77"/>
      <c r="W1322" s="77"/>
      <c r="X1322" s="77"/>
      <c r="Y1322" s="77"/>
      <c r="Z1322" s="31" t="str">
        <f t="shared" si="111"/>
        <v/>
      </c>
      <c r="AA1322" s="81">
        <f t="shared" si="109"/>
        <v>0</v>
      </c>
      <c r="AB1322" s="81">
        <f t="shared" si="110"/>
        <v>0</v>
      </c>
      <c r="AC1322" s="338"/>
      <c r="AD1322" s="238"/>
      <c r="AE1322" s="238"/>
      <c r="AF1322" s="184"/>
      <c r="AG1322" s="184"/>
      <c r="AH1322" s="200"/>
      <c r="AI1322" s="200"/>
      <c r="AJ1322" s="216"/>
      <c r="AK1322" s="216"/>
      <c r="AL1322" s="216"/>
      <c r="AM1322" s="252"/>
      <c r="AN1322" s="252"/>
      <c r="AO1322" s="252"/>
      <c r="AP1322" s="252"/>
      <c r="AQ1322" s="265"/>
      <c r="AR1322" s="209"/>
    </row>
    <row r="1323" spans="1:44" ht="13.5" customHeight="1" x14ac:dyDescent="0.2">
      <c r="A1323" s="290"/>
      <c r="B1323" s="275"/>
      <c r="C1323" s="272"/>
      <c r="D1323" s="275"/>
      <c r="E1323" s="281"/>
      <c r="F1323" s="275"/>
      <c r="G1323" s="284"/>
      <c r="H1323" s="197"/>
      <c r="I1323" s="295">
        <v>52.5</v>
      </c>
      <c r="J1323" s="197"/>
      <c r="K1323" s="195"/>
      <c r="L1323" s="195"/>
      <c r="M1323" s="197"/>
      <c r="N1323" s="184"/>
      <c r="O1323" s="184"/>
      <c r="P1323" s="235"/>
      <c r="Q1323" s="195"/>
      <c r="R1323" s="298">
        <f>IF(Q1323="SI",1,IF(Q1323="NO",3,0))</f>
        <v>0</v>
      </c>
      <c r="S1323" s="30" t="s">
        <v>1428</v>
      </c>
      <c r="T1323" s="76"/>
      <c r="U1323" s="77"/>
      <c r="V1323" s="77"/>
      <c r="W1323" s="77"/>
      <c r="X1323" s="77"/>
      <c r="Y1323" s="77"/>
      <c r="Z1323" s="31" t="str">
        <f>IF($T1323&lt;&gt;"",IF(AND(V1323="SI",W1323="SI",X1323="SI",Y1323="SI"),"Suficiente",IF(OR(V1323="NO",W1323="NO",X1323="NO",Y1323="NO"),"Deficiente",IF(OR(V1323="",W1323="",X1323="",Y1323=""),"Falta Valorar el Control",""))),"")</f>
        <v/>
      </c>
      <c r="AA1323" s="81">
        <f t="shared" si="109"/>
        <v>0</v>
      </c>
      <c r="AB1323" s="81">
        <f t="shared" si="110"/>
        <v>0</v>
      </c>
      <c r="AC1323" s="338"/>
      <c r="AD1323" s="238"/>
      <c r="AE1323" s="238"/>
      <c r="AF1323" s="184"/>
      <c r="AG1323" s="184"/>
      <c r="AH1323" s="200"/>
      <c r="AI1323" s="200"/>
      <c r="AJ1323" s="216"/>
      <c r="AK1323" s="216"/>
      <c r="AL1323" s="216"/>
      <c r="AM1323" s="252"/>
      <c r="AN1323" s="252"/>
      <c r="AO1323" s="252"/>
      <c r="AP1323" s="252"/>
      <c r="AQ1323" s="265"/>
      <c r="AR1323" s="208"/>
    </row>
    <row r="1324" spans="1:44" ht="13.5" customHeight="1" x14ac:dyDescent="0.2">
      <c r="A1324" s="290"/>
      <c r="B1324" s="275"/>
      <c r="C1324" s="272"/>
      <c r="D1324" s="275"/>
      <c r="E1324" s="281"/>
      <c r="F1324" s="275"/>
      <c r="G1324" s="284"/>
      <c r="H1324" s="197"/>
      <c r="I1324" s="295"/>
      <c r="J1324" s="197"/>
      <c r="K1324" s="195"/>
      <c r="L1324" s="195"/>
      <c r="M1324" s="197"/>
      <c r="N1324" s="184"/>
      <c r="O1324" s="184"/>
      <c r="P1324" s="235"/>
      <c r="Q1324" s="195"/>
      <c r="R1324" s="257"/>
      <c r="S1324" s="30" t="s">
        <v>1429</v>
      </c>
      <c r="T1324" s="76"/>
      <c r="U1324" s="77"/>
      <c r="V1324" s="77"/>
      <c r="W1324" s="77"/>
      <c r="X1324" s="77"/>
      <c r="Y1324" s="77"/>
      <c r="Z1324" s="31" t="str">
        <f>IF($T1324&lt;&gt;"",IF(AND(V1324="SI",W1324="SI",X1324="SI",Y1324="SI"),"Suficiente",IF(OR(V1324="NO",W1324="NO",X1324="NO",Y1324="NO"),"Deficiente",IF(OR(V1324="",W1324="",X1324="",Y1324=""),"Falta Valorar el Control",""))),"")</f>
        <v/>
      </c>
      <c r="AA1324" s="81">
        <f t="shared" si="109"/>
        <v>0</v>
      </c>
      <c r="AB1324" s="81">
        <f t="shared" si="110"/>
        <v>0</v>
      </c>
      <c r="AC1324" s="338"/>
      <c r="AD1324" s="238"/>
      <c r="AE1324" s="238"/>
      <c r="AF1324" s="184"/>
      <c r="AG1324" s="184"/>
      <c r="AH1324" s="200"/>
      <c r="AI1324" s="200"/>
      <c r="AJ1324" s="216"/>
      <c r="AK1324" s="216"/>
      <c r="AL1324" s="216"/>
      <c r="AM1324" s="252"/>
      <c r="AN1324" s="252"/>
      <c r="AO1324" s="252"/>
      <c r="AP1324" s="252"/>
      <c r="AQ1324" s="265"/>
      <c r="AR1324" s="209"/>
    </row>
    <row r="1325" spans="1:44" ht="13.5" customHeight="1" x14ac:dyDescent="0.2">
      <c r="A1325" s="290"/>
      <c r="B1325" s="275"/>
      <c r="C1325" s="272"/>
      <c r="D1325" s="275"/>
      <c r="E1325" s="281"/>
      <c r="F1325" s="275"/>
      <c r="G1325" s="284"/>
      <c r="H1325" s="197"/>
      <c r="I1325" s="295"/>
      <c r="J1325" s="197"/>
      <c r="K1325" s="195"/>
      <c r="L1325" s="195"/>
      <c r="M1325" s="197"/>
      <c r="N1325" s="184"/>
      <c r="O1325" s="184"/>
      <c r="P1325" s="235"/>
      <c r="Q1325" s="195"/>
      <c r="R1325" s="257"/>
      <c r="S1325" s="30" t="s">
        <v>1430</v>
      </c>
      <c r="T1325" s="76"/>
      <c r="U1325" s="77"/>
      <c r="V1325" s="77"/>
      <c r="W1325" s="77"/>
      <c r="X1325" s="77"/>
      <c r="Y1325" s="77"/>
      <c r="Z1325" s="31" t="str">
        <f>IF($T1325&lt;&gt;"",IF(AND(V1325="SI",W1325="SI",X1325="SI",Y1325="SI"),"Suficiente",IF(OR(V1325="NO",W1325="NO",X1325="NO",Y1325="NO"),"Deficiente",IF(OR(V1325="",W1325="",X1325="",Y1325=""),"Falta Valorar el Control",""))),"")</f>
        <v/>
      </c>
      <c r="AA1325" s="81">
        <f t="shared" si="109"/>
        <v>0</v>
      </c>
      <c r="AB1325" s="81">
        <f t="shared" si="110"/>
        <v>0</v>
      </c>
      <c r="AC1325" s="338"/>
      <c r="AD1325" s="238"/>
      <c r="AE1325" s="238"/>
      <c r="AF1325" s="184"/>
      <c r="AG1325" s="184"/>
      <c r="AH1325" s="200"/>
      <c r="AI1325" s="200"/>
      <c r="AJ1325" s="216"/>
      <c r="AK1325" s="216"/>
      <c r="AL1325" s="216"/>
      <c r="AM1325" s="252"/>
      <c r="AN1325" s="252"/>
      <c r="AO1325" s="252"/>
      <c r="AP1325" s="252"/>
      <c r="AQ1325" s="265"/>
      <c r="AR1325" s="209"/>
    </row>
    <row r="1326" spans="1:44" ht="13.5" customHeight="1" x14ac:dyDescent="0.2">
      <c r="A1326" s="290"/>
      <c r="B1326" s="275"/>
      <c r="C1326" s="272"/>
      <c r="D1326" s="275"/>
      <c r="E1326" s="281"/>
      <c r="F1326" s="275"/>
      <c r="G1326" s="284"/>
      <c r="H1326" s="197"/>
      <c r="I1326" s="295"/>
      <c r="J1326" s="197"/>
      <c r="K1326" s="195"/>
      <c r="L1326" s="195"/>
      <c r="M1326" s="197"/>
      <c r="N1326" s="184"/>
      <c r="O1326" s="184"/>
      <c r="P1326" s="235"/>
      <c r="Q1326" s="195"/>
      <c r="R1326" s="257"/>
      <c r="S1326" s="30" t="s">
        <v>1431</v>
      </c>
      <c r="T1326" s="76"/>
      <c r="U1326" s="77"/>
      <c r="V1326" s="77"/>
      <c r="W1326" s="77"/>
      <c r="X1326" s="77"/>
      <c r="Y1326" s="77"/>
      <c r="Z1326" s="31" t="str">
        <f>IF($T1326&lt;&gt;"",IF(AND(V1326="SI",W1326="SI",X1326="SI",Y1326="SI"),"Suficiente",IF(OR(V1326="NO",W1326="NO",X1326="NO",Y1326="NO"),"Deficiente",IF(OR(V1326="",W1326="",X1326="",Y1326=""),"Falta Valorar el Control",""))),"")</f>
        <v/>
      </c>
      <c r="AA1326" s="81">
        <f t="shared" si="109"/>
        <v>0</v>
      </c>
      <c r="AB1326" s="81">
        <f t="shared" si="110"/>
        <v>0</v>
      </c>
      <c r="AC1326" s="338"/>
      <c r="AD1326" s="238"/>
      <c r="AE1326" s="238"/>
      <c r="AF1326" s="184"/>
      <c r="AG1326" s="184"/>
      <c r="AH1326" s="200"/>
      <c r="AI1326" s="200"/>
      <c r="AJ1326" s="216"/>
      <c r="AK1326" s="216"/>
      <c r="AL1326" s="216"/>
      <c r="AM1326" s="252"/>
      <c r="AN1326" s="252"/>
      <c r="AO1326" s="252"/>
      <c r="AP1326" s="252"/>
      <c r="AQ1326" s="265"/>
      <c r="AR1326" s="209"/>
    </row>
    <row r="1327" spans="1:44" ht="13.5" customHeight="1" x14ac:dyDescent="0.2">
      <c r="A1327" s="291"/>
      <c r="B1327" s="276"/>
      <c r="C1327" s="273"/>
      <c r="D1327" s="276"/>
      <c r="E1327" s="282"/>
      <c r="F1327" s="276"/>
      <c r="G1327" s="285"/>
      <c r="H1327" s="198"/>
      <c r="I1327" s="296"/>
      <c r="J1327" s="198"/>
      <c r="K1327" s="233"/>
      <c r="L1327" s="233"/>
      <c r="M1327" s="198"/>
      <c r="N1327" s="185"/>
      <c r="O1327" s="185"/>
      <c r="P1327" s="236"/>
      <c r="Q1327" s="233"/>
      <c r="R1327" s="299"/>
      <c r="S1327" s="30" t="s">
        <v>1432</v>
      </c>
      <c r="T1327" s="76"/>
      <c r="U1327" s="77"/>
      <c r="V1327" s="77"/>
      <c r="W1327" s="77"/>
      <c r="X1327" s="77"/>
      <c r="Y1327" s="77"/>
      <c r="Z1327" s="31" t="str">
        <f>IF($T1327&lt;&gt;"",IF(AND(V1327="SI",W1327="SI",X1327="SI",Y1327="SI"),"Suficiente",IF(OR(V1327="NO",W1327="NO",X1327="NO",Y1327="NO"),"Deficiente",IF(OR(V1327="",W1327="",X1327="",Y1327=""),"Falta Valorar el Control",""))),"")</f>
        <v/>
      </c>
      <c r="AA1327" s="82">
        <f t="shared" si="109"/>
        <v>0</v>
      </c>
      <c r="AB1327" s="82">
        <f t="shared" si="110"/>
        <v>0</v>
      </c>
      <c r="AC1327" s="339"/>
      <c r="AD1327" s="239"/>
      <c r="AE1327" s="239"/>
      <c r="AF1327" s="185"/>
      <c r="AG1327" s="185"/>
      <c r="AH1327" s="201"/>
      <c r="AI1327" s="201"/>
      <c r="AJ1327" s="217"/>
      <c r="AK1327" s="217"/>
      <c r="AL1327" s="217"/>
      <c r="AM1327" s="253"/>
      <c r="AN1327" s="253"/>
      <c r="AO1327" s="253"/>
      <c r="AP1327" s="253"/>
      <c r="AQ1327" s="266"/>
      <c r="AR1327" s="210"/>
    </row>
    <row r="1328" spans="1:44" ht="13.5" customHeight="1" x14ac:dyDescent="0.2">
      <c r="A1328" s="277" t="str">
        <f>IF(E1328&lt;&gt;"",'Información General'!$D$15&amp;"_"&amp;+$A$1+53,"")</f>
        <v/>
      </c>
      <c r="B1328" s="286"/>
      <c r="C1328" s="304"/>
      <c r="D1328" s="286"/>
      <c r="E1328" s="301"/>
      <c r="F1328" s="286"/>
      <c r="G1328" s="224"/>
      <c r="H1328" s="242"/>
      <c r="I1328" s="245">
        <v>53.1</v>
      </c>
      <c r="J1328" s="227"/>
      <c r="K1328" s="232"/>
      <c r="L1328" s="232"/>
      <c r="M1328" s="227"/>
      <c r="N1328" s="189"/>
      <c r="O1328" s="189"/>
      <c r="P1328" s="192" t="str">
        <f>IF(AND(N1328&lt;&gt;"",O1328&lt;&gt;""),IF(AND(N1328&gt;5,O1328&gt;5),"I",IF(AND(N1328&lt;=5,O1328&gt;5),"II",IF(AND(N1328&gt;5,O1328&lt;=5),"IV",IF(AND(N1328&lt;=5,O1328&lt;=5),"III")))),"")</f>
        <v/>
      </c>
      <c r="Q1328" s="232"/>
      <c r="R1328" s="310">
        <f>IF(Q1328="SI",1,IF(Q1328="NO",3,0))</f>
        <v>0</v>
      </c>
      <c r="S1328" s="28" t="s">
        <v>1433</v>
      </c>
      <c r="T1328" s="73"/>
      <c r="U1328" s="74"/>
      <c r="V1328" s="74"/>
      <c r="W1328" s="74"/>
      <c r="X1328" s="74"/>
      <c r="Y1328" s="74"/>
      <c r="Z1328" s="29" t="str">
        <f t="shared" si="111"/>
        <v/>
      </c>
      <c r="AA1328" s="80">
        <f t="shared" ref="AA1328:AA1359" si="112">IF(Z1328="Suficiente",1,0)</f>
        <v>0</v>
      </c>
      <c r="AB1328" s="80">
        <f>IF(Z1328="Deficiente",1,0)</f>
        <v>0</v>
      </c>
      <c r="AC1328" s="307" t="str">
        <f>IF(SUM(R1328:R1352)&gt;=1,IF((SUM(R1328:R1352)/COUNTA(Q1328:Q1352))=1,IF(SUM(AA1328:AA1352)&gt;=1,IF(SUM(AA1328:AA1352)/(SUM(AA1328:AA1352)+SUM(AB1328:AB1352))=100%,"SI","NO"),"NO"),"NO"),"")</f>
        <v/>
      </c>
      <c r="AD1328" s="241" t="str">
        <f>IF($N1328=1,"b","")</f>
        <v/>
      </c>
      <c r="AE1328" s="241" t="str">
        <f>IF($O1328=1,"b","")</f>
        <v/>
      </c>
      <c r="AF1328" s="189"/>
      <c r="AG1328" s="189"/>
      <c r="AH1328" s="202">
        <f>IF(OR($AD1328="b",$AE1328="b"),2,0)</f>
        <v>0</v>
      </c>
      <c r="AI1328" s="202">
        <f>IF(AND($N1328=1,$AF1328=1,$O1328=1,$AG1328=1),1,0)</f>
        <v>0</v>
      </c>
      <c r="AJ1328" s="186">
        <f>IF(AF1328&lt;&gt;"",IF(AI1328=1,1,IF(OR($AF1328&gt;$N1328,AND($AC1328="SI",$AF1328=$N1328),AND($AC1328="NO",$AF1328&lt;&gt;$N1328)),0,1)),0)</f>
        <v>0</v>
      </c>
      <c r="AK1328" s="186">
        <f>IF(AG1328&lt;&gt;"",IF(AI1328=1,1,IF(OR(AG1328&gt;O1328,AND(AC1328="SI",AG1328=O1328),AND(AC1328="NO",AG1328&lt;&gt;O1328)),0,1)),0)</f>
        <v>0</v>
      </c>
      <c r="AL1328" s="186">
        <f>IF(AC1328&lt;&gt;"",(+AI1328+AJ1328+AK1328),0)</f>
        <v>0</v>
      </c>
      <c r="AM1328" s="251" t="str">
        <f>IF($AL1328&gt;=2,IF(AND($AF1328="",$AG1328=""),"",IF(AND($AF1328&gt;5,$AG1328&gt;5),"I","")),"")</f>
        <v/>
      </c>
      <c r="AN1328" s="251" t="str">
        <f>IF($AL1328&gt;=2,IF(AND($AF1328="",$AG1328=""),"",IF(AND($AF1328&lt;6,$AG1328&gt;5),"II","")),"")</f>
        <v/>
      </c>
      <c r="AO1328" s="251" t="str">
        <f>IF($AL1328&gt;=2,IF(AND($AF1328="",$AG1328=""),"",IF(AND($AF1328&lt;6,$AG1328&lt;6),"III","")),"")</f>
        <v/>
      </c>
      <c r="AP1328" s="251" t="str">
        <f>IF($AL1328&gt;=2,IF(AND($AF1328="",$AG1328=""),"",IF(AND($AF1328&gt;5,$AG1328&lt;6),"IV","")),"")</f>
        <v/>
      </c>
      <c r="AQ1328" s="261"/>
      <c r="AR1328" s="254"/>
    </row>
    <row r="1329" spans="1:44" ht="13.5" customHeight="1" x14ac:dyDescent="0.2">
      <c r="A1329" s="278"/>
      <c r="B1329" s="287"/>
      <c r="C1329" s="305"/>
      <c r="D1329" s="287"/>
      <c r="E1329" s="302"/>
      <c r="F1329" s="287"/>
      <c r="G1329" s="225"/>
      <c r="H1329" s="197"/>
      <c r="I1329" s="243"/>
      <c r="J1329" s="182"/>
      <c r="K1329" s="180"/>
      <c r="L1329" s="180"/>
      <c r="M1329" s="182"/>
      <c r="N1329" s="190"/>
      <c r="O1329" s="190"/>
      <c r="P1329" s="193"/>
      <c r="Q1329" s="180"/>
      <c r="R1329" s="257"/>
      <c r="S1329" s="30" t="s">
        <v>1434</v>
      </c>
      <c r="T1329" s="76"/>
      <c r="U1329" s="77"/>
      <c r="V1329" s="77"/>
      <c r="W1329" s="77"/>
      <c r="X1329" s="77"/>
      <c r="Y1329" s="77"/>
      <c r="Z1329" s="31" t="str">
        <f t="shared" si="111"/>
        <v/>
      </c>
      <c r="AA1329" s="81">
        <f t="shared" si="112"/>
        <v>0</v>
      </c>
      <c r="AB1329" s="81">
        <f t="shared" ref="AB1329:AB1352" si="113">IF(Z1329="Deficiente",1,0)</f>
        <v>0</v>
      </c>
      <c r="AC1329" s="308"/>
      <c r="AD1329" s="238"/>
      <c r="AE1329" s="238"/>
      <c r="AF1329" s="190"/>
      <c r="AG1329" s="190"/>
      <c r="AH1329" s="200"/>
      <c r="AI1329" s="200"/>
      <c r="AJ1329" s="187"/>
      <c r="AK1329" s="187"/>
      <c r="AL1329" s="187"/>
      <c r="AM1329" s="252"/>
      <c r="AN1329" s="252"/>
      <c r="AO1329" s="252"/>
      <c r="AP1329" s="252"/>
      <c r="AQ1329" s="262"/>
      <c r="AR1329" s="209"/>
    </row>
    <row r="1330" spans="1:44" ht="13.5" customHeight="1" x14ac:dyDescent="0.2">
      <c r="A1330" s="278"/>
      <c r="B1330" s="287"/>
      <c r="C1330" s="305"/>
      <c r="D1330" s="287"/>
      <c r="E1330" s="302"/>
      <c r="F1330" s="287"/>
      <c r="G1330" s="225"/>
      <c r="H1330" s="197"/>
      <c r="I1330" s="243"/>
      <c r="J1330" s="182"/>
      <c r="K1330" s="180"/>
      <c r="L1330" s="180"/>
      <c r="M1330" s="182"/>
      <c r="N1330" s="190"/>
      <c r="O1330" s="190"/>
      <c r="P1330" s="193"/>
      <c r="Q1330" s="180"/>
      <c r="R1330" s="257"/>
      <c r="S1330" s="30" t="s">
        <v>1435</v>
      </c>
      <c r="T1330" s="76"/>
      <c r="U1330" s="77"/>
      <c r="V1330" s="77"/>
      <c r="W1330" s="77"/>
      <c r="X1330" s="77"/>
      <c r="Y1330" s="77"/>
      <c r="Z1330" s="31" t="str">
        <f t="shared" si="111"/>
        <v/>
      </c>
      <c r="AA1330" s="81">
        <f t="shared" si="112"/>
        <v>0</v>
      </c>
      <c r="AB1330" s="81">
        <f t="shared" si="113"/>
        <v>0</v>
      </c>
      <c r="AC1330" s="308"/>
      <c r="AD1330" s="238"/>
      <c r="AE1330" s="238"/>
      <c r="AF1330" s="190"/>
      <c r="AG1330" s="190"/>
      <c r="AH1330" s="200"/>
      <c r="AI1330" s="200"/>
      <c r="AJ1330" s="187"/>
      <c r="AK1330" s="187"/>
      <c r="AL1330" s="187"/>
      <c r="AM1330" s="252"/>
      <c r="AN1330" s="252"/>
      <c r="AO1330" s="252"/>
      <c r="AP1330" s="252"/>
      <c r="AQ1330" s="262"/>
      <c r="AR1330" s="209"/>
    </row>
    <row r="1331" spans="1:44" ht="13.5" customHeight="1" x14ac:dyDescent="0.2">
      <c r="A1331" s="278"/>
      <c r="B1331" s="287"/>
      <c r="C1331" s="305"/>
      <c r="D1331" s="287"/>
      <c r="E1331" s="302"/>
      <c r="F1331" s="287"/>
      <c r="G1331" s="225"/>
      <c r="H1331" s="197"/>
      <c r="I1331" s="243"/>
      <c r="J1331" s="182"/>
      <c r="K1331" s="180"/>
      <c r="L1331" s="180"/>
      <c r="M1331" s="182"/>
      <c r="N1331" s="190"/>
      <c r="O1331" s="190"/>
      <c r="P1331" s="193"/>
      <c r="Q1331" s="180"/>
      <c r="R1331" s="257"/>
      <c r="S1331" s="30" t="s">
        <v>1436</v>
      </c>
      <c r="T1331" s="76"/>
      <c r="U1331" s="77"/>
      <c r="V1331" s="77"/>
      <c r="W1331" s="77"/>
      <c r="X1331" s="77"/>
      <c r="Y1331" s="77"/>
      <c r="Z1331" s="31" t="str">
        <f t="shared" si="111"/>
        <v/>
      </c>
      <c r="AA1331" s="81">
        <f t="shared" si="112"/>
        <v>0</v>
      </c>
      <c r="AB1331" s="81">
        <f t="shared" si="113"/>
        <v>0</v>
      </c>
      <c r="AC1331" s="308"/>
      <c r="AD1331" s="238"/>
      <c r="AE1331" s="238"/>
      <c r="AF1331" s="190"/>
      <c r="AG1331" s="190"/>
      <c r="AH1331" s="200"/>
      <c r="AI1331" s="200"/>
      <c r="AJ1331" s="187"/>
      <c r="AK1331" s="187"/>
      <c r="AL1331" s="187"/>
      <c r="AM1331" s="252"/>
      <c r="AN1331" s="252"/>
      <c r="AO1331" s="252"/>
      <c r="AP1331" s="252"/>
      <c r="AQ1331" s="262"/>
      <c r="AR1331" s="209"/>
    </row>
    <row r="1332" spans="1:44" ht="13.5" customHeight="1" x14ac:dyDescent="0.2">
      <c r="A1332" s="278"/>
      <c r="B1332" s="287"/>
      <c r="C1332" s="305"/>
      <c r="D1332" s="287"/>
      <c r="E1332" s="302"/>
      <c r="F1332" s="287"/>
      <c r="G1332" s="225"/>
      <c r="H1332" s="197"/>
      <c r="I1332" s="243"/>
      <c r="J1332" s="182"/>
      <c r="K1332" s="180"/>
      <c r="L1332" s="180"/>
      <c r="M1332" s="182"/>
      <c r="N1332" s="190"/>
      <c r="O1332" s="190"/>
      <c r="P1332" s="193"/>
      <c r="Q1332" s="180"/>
      <c r="R1332" s="257"/>
      <c r="S1332" s="30" t="s">
        <v>1437</v>
      </c>
      <c r="T1332" s="76"/>
      <c r="U1332" s="77"/>
      <c r="V1332" s="77"/>
      <c r="W1332" s="77"/>
      <c r="X1332" s="77"/>
      <c r="Y1332" s="77"/>
      <c r="Z1332" s="31" t="str">
        <f t="shared" si="111"/>
        <v/>
      </c>
      <c r="AA1332" s="81">
        <f t="shared" si="112"/>
        <v>0</v>
      </c>
      <c r="AB1332" s="81">
        <f t="shared" si="113"/>
        <v>0</v>
      </c>
      <c r="AC1332" s="308"/>
      <c r="AD1332" s="238"/>
      <c r="AE1332" s="238"/>
      <c r="AF1332" s="190"/>
      <c r="AG1332" s="190"/>
      <c r="AH1332" s="200"/>
      <c r="AI1332" s="200"/>
      <c r="AJ1332" s="187"/>
      <c r="AK1332" s="187"/>
      <c r="AL1332" s="187"/>
      <c r="AM1332" s="252"/>
      <c r="AN1332" s="252"/>
      <c r="AO1332" s="252"/>
      <c r="AP1332" s="252"/>
      <c r="AQ1332" s="262"/>
      <c r="AR1332" s="209"/>
    </row>
    <row r="1333" spans="1:44" ht="13.5" customHeight="1" x14ac:dyDescent="0.2">
      <c r="A1333" s="278"/>
      <c r="B1333" s="287"/>
      <c r="C1333" s="305"/>
      <c r="D1333" s="287"/>
      <c r="E1333" s="302"/>
      <c r="F1333" s="287"/>
      <c r="G1333" s="225"/>
      <c r="H1333" s="197"/>
      <c r="I1333" s="243">
        <v>53.2</v>
      </c>
      <c r="J1333" s="182"/>
      <c r="K1333" s="180"/>
      <c r="L1333" s="180"/>
      <c r="M1333" s="182"/>
      <c r="N1333" s="190"/>
      <c r="O1333" s="190"/>
      <c r="P1333" s="193"/>
      <c r="Q1333" s="180"/>
      <c r="R1333" s="256">
        <f>IF(Q1333="SI",1,IF(Q1333="NO",3,0))</f>
        <v>0</v>
      </c>
      <c r="S1333" s="30" t="s">
        <v>1438</v>
      </c>
      <c r="T1333" s="76"/>
      <c r="U1333" s="77"/>
      <c r="V1333" s="77"/>
      <c r="W1333" s="77"/>
      <c r="X1333" s="77"/>
      <c r="Y1333" s="77"/>
      <c r="Z1333" s="31" t="str">
        <f t="shared" si="111"/>
        <v/>
      </c>
      <c r="AA1333" s="81">
        <f t="shared" si="112"/>
        <v>0</v>
      </c>
      <c r="AB1333" s="81">
        <f t="shared" si="113"/>
        <v>0</v>
      </c>
      <c r="AC1333" s="308"/>
      <c r="AD1333" s="238"/>
      <c r="AE1333" s="238"/>
      <c r="AF1333" s="190"/>
      <c r="AG1333" s="190"/>
      <c r="AH1333" s="200"/>
      <c r="AI1333" s="200"/>
      <c r="AJ1333" s="187"/>
      <c r="AK1333" s="187"/>
      <c r="AL1333" s="187"/>
      <c r="AM1333" s="252"/>
      <c r="AN1333" s="252"/>
      <c r="AO1333" s="252"/>
      <c r="AP1333" s="252"/>
      <c r="AQ1333" s="262"/>
      <c r="AR1333" s="255"/>
    </row>
    <row r="1334" spans="1:44" ht="13.5" customHeight="1" x14ac:dyDescent="0.2">
      <c r="A1334" s="278"/>
      <c r="B1334" s="287"/>
      <c r="C1334" s="305"/>
      <c r="D1334" s="287"/>
      <c r="E1334" s="302"/>
      <c r="F1334" s="287"/>
      <c r="G1334" s="225"/>
      <c r="H1334" s="197"/>
      <c r="I1334" s="243"/>
      <c r="J1334" s="182"/>
      <c r="K1334" s="180"/>
      <c r="L1334" s="180"/>
      <c r="M1334" s="182"/>
      <c r="N1334" s="190"/>
      <c r="O1334" s="190"/>
      <c r="P1334" s="193"/>
      <c r="Q1334" s="180"/>
      <c r="R1334" s="257"/>
      <c r="S1334" s="30" t="s">
        <v>1439</v>
      </c>
      <c r="T1334" s="76"/>
      <c r="U1334" s="77"/>
      <c r="V1334" s="77"/>
      <c r="W1334" s="77"/>
      <c r="X1334" s="77"/>
      <c r="Y1334" s="77"/>
      <c r="Z1334" s="31" t="str">
        <f t="shared" si="111"/>
        <v/>
      </c>
      <c r="AA1334" s="81">
        <f t="shared" si="112"/>
        <v>0</v>
      </c>
      <c r="AB1334" s="81">
        <f t="shared" si="113"/>
        <v>0</v>
      </c>
      <c r="AC1334" s="308"/>
      <c r="AD1334" s="238"/>
      <c r="AE1334" s="238"/>
      <c r="AF1334" s="190"/>
      <c r="AG1334" s="190"/>
      <c r="AH1334" s="200"/>
      <c r="AI1334" s="200"/>
      <c r="AJ1334" s="187"/>
      <c r="AK1334" s="187"/>
      <c r="AL1334" s="187"/>
      <c r="AM1334" s="252"/>
      <c r="AN1334" s="252"/>
      <c r="AO1334" s="252"/>
      <c r="AP1334" s="252"/>
      <c r="AQ1334" s="262"/>
      <c r="AR1334" s="209"/>
    </row>
    <row r="1335" spans="1:44" ht="13.5" customHeight="1" x14ac:dyDescent="0.2">
      <c r="A1335" s="278"/>
      <c r="B1335" s="287"/>
      <c r="C1335" s="305"/>
      <c r="D1335" s="287"/>
      <c r="E1335" s="302"/>
      <c r="F1335" s="287"/>
      <c r="G1335" s="225"/>
      <c r="H1335" s="197"/>
      <c r="I1335" s="243"/>
      <c r="J1335" s="182"/>
      <c r="K1335" s="180"/>
      <c r="L1335" s="180"/>
      <c r="M1335" s="182"/>
      <c r="N1335" s="190"/>
      <c r="O1335" s="190"/>
      <c r="P1335" s="193"/>
      <c r="Q1335" s="180"/>
      <c r="R1335" s="257"/>
      <c r="S1335" s="30" t="s">
        <v>1440</v>
      </c>
      <c r="T1335" s="76"/>
      <c r="U1335" s="77"/>
      <c r="V1335" s="77"/>
      <c r="W1335" s="77"/>
      <c r="X1335" s="77"/>
      <c r="Y1335" s="77"/>
      <c r="Z1335" s="31" t="str">
        <f t="shared" si="111"/>
        <v/>
      </c>
      <c r="AA1335" s="81">
        <f t="shared" si="112"/>
        <v>0</v>
      </c>
      <c r="AB1335" s="81">
        <f t="shared" si="113"/>
        <v>0</v>
      </c>
      <c r="AC1335" s="308"/>
      <c r="AD1335" s="238"/>
      <c r="AE1335" s="238"/>
      <c r="AF1335" s="190"/>
      <c r="AG1335" s="190"/>
      <c r="AH1335" s="200"/>
      <c r="AI1335" s="200"/>
      <c r="AJ1335" s="187"/>
      <c r="AK1335" s="187"/>
      <c r="AL1335" s="187"/>
      <c r="AM1335" s="252"/>
      <c r="AN1335" s="252"/>
      <c r="AO1335" s="252"/>
      <c r="AP1335" s="252"/>
      <c r="AQ1335" s="262"/>
      <c r="AR1335" s="209"/>
    </row>
    <row r="1336" spans="1:44" ht="13.5" customHeight="1" x14ac:dyDescent="0.2">
      <c r="A1336" s="278"/>
      <c r="B1336" s="287"/>
      <c r="C1336" s="305"/>
      <c r="D1336" s="287"/>
      <c r="E1336" s="302"/>
      <c r="F1336" s="287"/>
      <c r="G1336" s="225"/>
      <c r="H1336" s="197"/>
      <c r="I1336" s="243"/>
      <c r="J1336" s="182"/>
      <c r="K1336" s="180"/>
      <c r="L1336" s="180"/>
      <c r="M1336" s="182"/>
      <c r="N1336" s="190"/>
      <c r="O1336" s="190"/>
      <c r="P1336" s="193"/>
      <c r="Q1336" s="180"/>
      <c r="R1336" s="257"/>
      <c r="S1336" s="30" t="s">
        <v>1441</v>
      </c>
      <c r="T1336" s="76"/>
      <c r="U1336" s="77"/>
      <c r="V1336" s="77"/>
      <c r="W1336" s="77"/>
      <c r="X1336" s="77"/>
      <c r="Y1336" s="77"/>
      <c r="Z1336" s="31" t="str">
        <f t="shared" si="111"/>
        <v/>
      </c>
      <c r="AA1336" s="81">
        <f t="shared" si="112"/>
        <v>0</v>
      </c>
      <c r="AB1336" s="81">
        <f t="shared" si="113"/>
        <v>0</v>
      </c>
      <c r="AC1336" s="308"/>
      <c r="AD1336" s="238"/>
      <c r="AE1336" s="238"/>
      <c r="AF1336" s="190"/>
      <c r="AG1336" s="190"/>
      <c r="AH1336" s="200"/>
      <c r="AI1336" s="200"/>
      <c r="AJ1336" s="187"/>
      <c r="AK1336" s="187"/>
      <c r="AL1336" s="187"/>
      <c r="AM1336" s="252"/>
      <c r="AN1336" s="252"/>
      <c r="AO1336" s="252"/>
      <c r="AP1336" s="252"/>
      <c r="AQ1336" s="262"/>
      <c r="AR1336" s="209"/>
    </row>
    <row r="1337" spans="1:44" ht="13.5" customHeight="1" x14ac:dyDescent="0.2">
      <c r="A1337" s="278"/>
      <c r="B1337" s="287"/>
      <c r="C1337" s="305"/>
      <c r="D1337" s="287"/>
      <c r="E1337" s="302"/>
      <c r="F1337" s="287"/>
      <c r="G1337" s="225"/>
      <c r="H1337" s="197"/>
      <c r="I1337" s="243"/>
      <c r="J1337" s="182"/>
      <c r="K1337" s="180"/>
      <c r="L1337" s="180"/>
      <c r="M1337" s="182"/>
      <c r="N1337" s="190"/>
      <c r="O1337" s="190"/>
      <c r="P1337" s="193"/>
      <c r="Q1337" s="180"/>
      <c r="R1337" s="257"/>
      <c r="S1337" s="30" t="s">
        <v>1442</v>
      </c>
      <c r="T1337" s="76"/>
      <c r="U1337" s="77"/>
      <c r="V1337" s="77"/>
      <c r="W1337" s="77"/>
      <c r="X1337" s="77"/>
      <c r="Y1337" s="77"/>
      <c r="Z1337" s="31" t="str">
        <f t="shared" si="111"/>
        <v/>
      </c>
      <c r="AA1337" s="81">
        <f t="shared" si="112"/>
        <v>0</v>
      </c>
      <c r="AB1337" s="81">
        <f t="shared" si="113"/>
        <v>0</v>
      </c>
      <c r="AC1337" s="308"/>
      <c r="AD1337" s="238"/>
      <c r="AE1337" s="238"/>
      <c r="AF1337" s="190"/>
      <c r="AG1337" s="190"/>
      <c r="AH1337" s="200"/>
      <c r="AI1337" s="200"/>
      <c r="AJ1337" s="187"/>
      <c r="AK1337" s="187"/>
      <c r="AL1337" s="187"/>
      <c r="AM1337" s="252"/>
      <c r="AN1337" s="252"/>
      <c r="AO1337" s="252"/>
      <c r="AP1337" s="252"/>
      <c r="AQ1337" s="262"/>
      <c r="AR1337" s="209"/>
    </row>
    <row r="1338" spans="1:44" ht="13.5" customHeight="1" x14ac:dyDescent="0.2">
      <c r="A1338" s="278"/>
      <c r="B1338" s="287"/>
      <c r="C1338" s="305"/>
      <c r="D1338" s="287"/>
      <c r="E1338" s="302"/>
      <c r="F1338" s="287"/>
      <c r="G1338" s="225"/>
      <c r="H1338" s="197"/>
      <c r="I1338" s="243">
        <v>53.3</v>
      </c>
      <c r="J1338" s="182"/>
      <c r="K1338" s="180"/>
      <c r="L1338" s="180"/>
      <c r="M1338" s="182"/>
      <c r="N1338" s="190"/>
      <c r="O1338" s="190"/>
      <c r="P1338" s="193"/>
      <c r="Q1338" s="180"/>
      <c r="R1338" s="256">
        <f>IF(Q1338="SI",1,IF(Q1338="NO",3,0))</f>
        <v>0</v>
      </c>
      <c r="S1338" s="30" t="s">
        <v>1443</v>
      </c>
      <c r="T1338" s="76"/>
      <c r="U1338" s="77"/>
      <c r="V1338" s="77"/>
      <c r="W1338" s="77"/>
      <c r="X1338" s="77"/>
      <c r="Y1338" s="77"/>
      <c r="Z1338" s="31" t="str">
        <f t="shared" si="111"/>
        <v/>
      </c>
      <c r="AA1338" s="81">
        <f t="shared" si="112"/>
        <v>0</v>
      </c>
      <c r="AB1338" s="81">
        <f t="shared" si="113"/>
        <v>0</v>
      </c>
      <c r="AC1338" s="308"/>
      <c r="AD1338" s="238"/>
      <c r="AE1338" s="238"/>
      <c r="AF1338" s="190"/>
      <c r="AG1338" s="190"/>
      <c r="AH1338" s="200"/>
      <c r="AI1338" s="200"/>
      <c r="AJ1338" s="187"/>
      <c r="AK1338" s="187"/>
      <c r="AL1338" s="187"/>
      <c r="AM1338" s="252"/>
      <c r="AN1338" s="252"/>
      <c r="AO1338" s="252"/>
      <c r="AP1338" s="252"/>
      <c r="AQ1338" s="262"/>
      <c r="AR1338" s="255"/>
    </row>
    <row r="1339" spans="1:44" ht="13.5" customHeight="1" x14ac:dyDescent="0.2">
      <c r="A1339" s="278"/>
      <c r="B1339" s="287"/>
      <c r="C1339" s="305"/>
      <c r="D1339" s="287"/>
      <c r="E1339" s="302"/>
      <c r="F1339" s="287"/>
      <c r="G1339" s="225"/>
      <c r="H1339" s="197"/>
      <c r="I1339" s="243"/>
      <c r="J1339" s="182"/>
      <c r="K1339" s="180"/>
      <c r="L1339" s="180"/>
      <c r="M1339" s="182"/>
      <c r="N1339" s="190"/>
      <c r="O1339" s="190"/>
      <c r="P1339" s="193"/>
      <c r="Q1339" s="180"/>
      <c r="R1339" s="257"/>
      <c r="S1339" s="30" t="s">
        <v>1444</v>
      </c>
      <c r="T1339" s="76"/>
      <c r="U1339" s="77"/>
      <c r="V1339" s="77"/>
      <c r="W1339" s="77"/>
      <c r="X1339" s="77"/>
      <c r="Y1339" s="77"/>
      <c r="Z1339" s="31" t="str">
        <f t="shared" si="111"/>
        <v/>
      </c>
      <c r="AA1339" s="81">
        <f t="shared" si="112"/>
        <v>0</v>
      </c>
      <c r="AB1339" s="81">
        <f t="shared" si="113"/>
        <v>0</v>
      </c>
      <c r="AC1339" s="308"/>
      <c r="AD1339" s="238"/>
      <c r="AE1339" s="238"/>
      <c r="AF1339" s="190"/>
      <c r="AG1339" s="190"/>
      <c r="AH1339" s="200"/>
      <c r="AI1339" s="200"/>
      <c r="AJ1339" s="187"/>
      <c r="AK1339" s="187"/>
      <c r="AL1339" s="187"/>
      <c r="AM1339" s="252"/>
      <c r="AN1339" s="252"/>
      <c r="AO1339" s="252"/>
      <c r="AP1339" s="252"/>
      <c r="AQ1339" s="262"/>
      <c r="AR1339" s="209"/>
    </row>
    <row r="1340" spans="1:44" ht="13.5" customHeight="1" x14ac:dyDescent="0.2">
      <c r="A1340" s="278"/>
      <c r="B1340" s="287"/>
      <c r="C1340" s="305"/>
      <c r="D1340" s="287"/>
      <c r="E1340" s="302"/>
      <c r="F1340" s="287"/>
      <c r="G1340" s="225"/>
      <c r="H1340" s="197"/>
      <c r="I1340" s="243"/>
      <c r="J1340" s="182"/>
      <c r="K1340" s="180"/>
      <c r="L1340" s="180"/>
      <c r="M1340" s="182"/>
      <c r="N1340" s="190"/>
      <c r="O1340" s="190"/>
      <c r="P1340" s="193"/>
      <c r="Q1340" s="180"/>
      <c r="R1340" s="257"/>
      <c r="S1340" s="30" t="s">
        <v>1445</v>
      </c>
      <c r="T1340" s="76"/>
      <c r="U1340" s="77"/>
      <c r="V1340" s="77"/>
      <c r="W1340" s="77"/>
      <c r="X1340" s="77"/>
      <c r="Y1340" s="77"/>
      <c r="Z1340" s="31" t="str">
        <f t="shared" si="111"/>
        <v/>
      </c>
      <c r="AA1340" s="81">
        <f t="shared" si="112"/>
        <v>0</v>
      </c>
      <c r="AB1340" s="81">
        <f t="shared" si="113"/>
        <v>0</v>
      </c>
      <c r="AC1340" s="308"/>
      <c r="AD1340" s="238"/>
      <c r="AE1340" s="238"/>
      <c r="AF1340" s="190"/>
      <c r="AG1340" s="190"/>
      <c r="AH1340" s="200"/>
      <c r="AI1340" s="200"/>
      <c r="AJ1340" s="187"/>
      <c r="AK1340" s="187"/>
      <c r="AL1340" s="187"/>
      <c r="AM1340" s="252"/>
      <c r="AN1340" s="252"/>
      <c r="AO1340" s="252"/>
      <c r="AP1340" s="252"/>
      <c r="AQ1340" s="262"/>
      <c r="AR1340" s="209"/>
    </row>
    <row r="1341" spans="1:44" ht="13.5" customHeight="1" x14ac:dyDescent="0.2">
      <c r="A1341" s="278"/>
      <c r="B1341" s="287"/>
      <c r="C1341" s="305"/>
      <c r="D1341" s="287"/>
      <c r="E1341" s="302"/>
      <c r="F1341" s="287"/>
      <c r="G1341" s="225"/>
      <c r="H1341" s="197"/>
      <c r="I1341" s="243"/>
      <c r="J1341" s="182"/>
      <c r="K1341" s="180"/>
      <c r="L1341" s="180"/>
      <c r="M1341" s="182"/>
      <c r="N1341" s="190"/>
      <c r="O1341" s="190"/>
      <c r="P1341" s="193"/>
      <c r="Q1341" s="180"/>
      <c r="R1341" s="257"/>
      <c r="S1341" s="30" t="s">
        <v>1446</v>
      </c>
      <c r="T1341" s="76"/>
      <c r="U1341" s="77"/>
      <c r="V1341" s="77"/>
      <c r="W1341" s="77"/>
      <c r="X1341" s="77"/>
      <c r="Y1341" s="77"/>
      <c r="Z1341" s="31" t="str">
        <f t="shared" si="111"/>
        <v/>
      </c>
      <c r="AA1341" s="81">
        <f t="shared" si="112"/>
        <v>0</v>
      </c>
      <c r="AB1341" s="81">
        <f t="shared" si="113"/>
        <v>0</v>
      </c>
      <c r="AC1341" s="308"/>
      <c r="AD1341" s="238"/>
      <c r="AE1341" s="238"/>
      <c r="AF1341" s="190"/>
      <c r="AG1341" s="190"/>
      <c r="AH1341" s="200"/>
      <c r="AI1341" s="200"/>
      <c r="AJ1341" s="187"/>
      <c r="AK1341" s="187"/>
      <c r="AL1341" s="187"/>
      <c r="AM1341" s="252"/>
      <c r="AN1341" s="252"/>
      <c r="AO1341" s="252"/>
      <c r="AP1341" s="252"/>
      <c r="AQ1341" s="262"/>
      <c r="AR1341" s="209"/>
    </row>
    <row r="1342" spans="1:44" ht="13.5" customHeight="1" x14ac:dyDescent="0.2">
      <c r="A1342" s="278"/>
      <c r="B1342" s="287"/>
      <c r="C1342" s="305"/>
      <c r="D1342" s="287"/>
      <c r="E1342" s="302"/>
      <c r="F1342" s="287"/>
      <c r="G1342" s="225"/>
      <c r="H1342" s="197"/>
      <c r="I1342" s="243"/>
      <c r="J1342" s="182"/>
      <c r="K1342" s="180"/>
      <c r="L1342" s="180"/>
      <c r="M1342" s="182"/>
      <c r="N1342" s="190"/>
      <c r="O1342" s="190"/>
      <c r="P1342" s="193"/>
      <c r="Q1342" s="180"/>
      <c r="R1342" s="257"/>
      <c r="S1342" s="30" t="s">
        <v>1447</v>
      </c>
      <c r="T1342" s="76"/>
      <c r="U1342" s="77"/>
      <c r="V1342" s="77"/>
      <c r="W1342" s="77"/>
      <c r="X1342" s="77"/>
      <c r="Y1342" s="77"/>
      <c r="Z1342" s="31" t="str">
        <f t="shared" si="111"/>
        <v/>
      </c>
      <c r="AA1342" s="81">
        <f t="shared" si="112"/>
        <v>0</v>
      </c>
      <c r="AB1342" s="81">
        <f t="shared" si="113"/>
        <v>0</v>
      </c>
      <c r="AC1342" s="308"/>
      <c r="AD1342" s="238"/>
      <c r="AE1342" s="238"/>
      <c r="AF1342" s="190"/>
      <c r="AG1342" s="190"/>
      <c r="AH1342" s="200"/>
      <c r="AI1342" s="200"/>
      <c r="AJ1342" s="187"/>
      <c r="AK1342" s="187"/>
      <c r="AL1342" s="187"/>
      <c r="AM1342" s="252"/>
      <c r="AN1342" s="252"/>
      <c r="AO1342" s="252"/>
      <c r="AP1342" s="252"/>
      <c r="AQ1342" s="262"/>
      <c r="AR1342" s="209"/>
    </row>
    <row r="1343" spans="1:44" ht="13.5" customHeight="1" x14ac:dyDescent="0.2">
      <c r="A1343" s="278"/>
      <c r="B1343" s="287"/>
      <c r="C1343" s="305"/>
      <c r="D1343" s="287"/>
      <c r="E1343" s="302"/>
      <c r="F1343" s="287"/>
      <c r="G1343" s="225"/>
      <c r="H1343" s="197"/>
      <c r="I1343" s="243">
        <v>53.4</v>
      </c>
      <c r="J1343" s="182"/>
      <c r="K1343" s="180"/>
      <c r="L1343" s="180"/>
      <c r="M1343" s="182"/>
      <c r="N1343" s="190"/>
      <c r="O1343" s="190"/>
      <c r="P1343" s="193"/>
      <c r="Q1343" s="180"/>
      <c r="R1343" s="256">
        <f>IF(Q1343="SI",1,IF(Q1343="NO",3,0))</f>
        <v>0</v>
      </c>
      <c r="S1343" s="30" t="s">
        <v>1448</v>
      </c>
      <c r="T1343" s="76"/>
      <c r="U1343" s="77"/>
      <c r="V1343" s="77"/>
      <c r="W1343" s="77"/>
      <c r="X1343" s="77"/>
      <c r="Y1343" s="77"/>
      <c r="Z1343" s="31" t="str">
        <f t="shared" si="111"/>
        <v/>
      </c>
      <c r="AA1343" s="81">
        <f t="shared" si="112"/>
        <v>0</v>
      </c>
      <c r="AB1343" s="81">
        <f t="shared" si="113"/>
        <v>0</v>
      </c>
      <c r="AC1343" s="308"/>
      <c r="AD1343" s="238"/>
      <c r="AE1343" s="238"/>
      <c r="AF1343" s="190"/>
      <c r="AG1343" s="190"/>
      <c r="AH1343" s="200"/>
      <c r="AI1343" s="200"/>
      <c r="AJ1343" s="187"/>
      <c r="AK1343" s="187"/>
      <c r="AL1343" s="187"/>
      <c r="AM1343" s="252"/>
      <c r="AN1343" s="252"/>
      <c r="AO1343" s="252"/>
      <c r="AP1343" s="252"/>
      <c r="AQ1343" s="262"/>
      <c r="AR1343" s="255"/>
    </row>
    <row r="1344" spans="1:44" ht="13.5" customHeight="1" x14ac:dyDescent="0.2">
      <c r="A1344" s="278"/>
      <c r="B1344" s="287"/>
      <c r="C1344" s="305"/>
      <c r="D1344" s="287"/>
      <c r="E1344" s="302"/>
      <c r="F1344" s="287"/>
      <c r="G1344" s="225"/>
      <c r="H1344" s="197"/>
      <c r="I1344" s="243"/>
      <c r="J1344" s="182"/>
      <c r="K1344" s="180"/>
      <c r="L1344" s="180"/>
      <c r="M1344" s="182"/>
      <c r="N1344" s="190"/>
      <c r="O1344" s="190"/>
      <c r="P1344" s="193"/>
      <c r="Q1344" s="180"/>
      <c r="R1344" s="257"/>
      <c r="S1344" s="30" t="s">
        <v>1449</v>
      </c>
      <c r="T1344" s="76"/>
      <c r="U1344" s="77"/>
      <c r="V1344" s="77"/>
      <c r="W1344" s="77"/>
      <c r="X1344" s="77"/>
      <c r="Y1344" s="77"/>
      <c r="Z1344" s="31" t="str">
        <f t="shared" si="111"/>
        <v/>
      </c>
      <c r="AA1344" s="81">
        <f t="shared" si="112"/>
        <v>0</v>
      </c>
      <c r="AB1344" s="81">
        <f t="shared" si="113"/>
        <v>0</v>
      </c>
      <c r="AC1344" s="308"/>
      <c r="AD1344" s="238"/>
      <c r="AE1344" s="238"/>
      <c r="AF1344" s="190"/>
      <c r="AG1344" s="190"/>
      <c r="AH1344" s="200"/>
      <c r="AI1344" s="200"/>
      <c r="AJ1344" s="187"/>
      <c r="AK1344" s="187"/>
      <c r="AL1344" s="187"/>
      <c r="AM1344" s="252"/>
      <c r="AN1344" s="252"/>
      <c r="AO1344" s="252"/>
      <c r="AP1344" s="252"/>
      <c r="AQ1344" s="262"/>
      <c r="AR1344" s="209"/>
    </row>
    <row r="1345" spans="1:44" ht="13.5" customHeight="1" x14ac:dyDescent="0.2">
      <c r="A1345" s="278"/>
      <c r="B1345" s="287"/>
      <c r="C1345" s="305"/>
      <c r="D1345" s="287"/>
      <c r="E1345" s="302"/>
      <c r="F1345" s="287"/>
      <c r="G1345" s="225"/>
      <c r="H1345" s="197"/>
      <c r="I1345" s="243"/>
      <c r="J1345" s="182"/>
      <c r="K1345" s="180"/>
      <c r="L1345" s="180"/>
      <c r="M1345" s="182"/>
      <c r="N1345" s="190"/>
      <c r="O1345" s="190"/>
      <c r="P1345" s="193"/>
      <c r="Q1345" s="180"/>
      <c r="R1345" s="257"/>
      <c r="S1345" s="30" t="s">
        <v>1450</v>
      </c>
      <c r="T1345" s="76"/>
      <c r="U1345" s="77"/>
      <c r="V1345" s="77"/>
      <c r="W1345" s="77"/>
      <c r="X1345" s="77"/>
      <c r="Y1345" s="77"/>
      <c r="Z1345" s="31" t="str">
        <f t="shared" si="111"/>
        <v/>
      </c>
      <c r="AA1345" s="81">
        <f t="shared" si="112"/>
        <v>0</v>
      </c>
      <c r="AB1345" s="81">
        <f t="shared" si="113"/>
        <v>0</v>
      </c>
      <c r="AC1345" s="308"/>
      <c r="AD1345" s="238"/>
      <c r="AE1345" s="238"/>
      <c r="AF1345" s="190"/>
      <c r="AG1345" s="190"/>
      <c r="AH1345" s="200"/>
      <c r="AI1345" s="200"/>
      <c r="AJ1345" s="187"/>
      <c r="AK1345" s="187"/>
      <c r="AL1345" s="187"/>
      <c r="AM1345" s="252"/>
      <c r="AN1345" s="252"/>
      <c r="AO1345" s="252"/>
      <c r="AP1345" s="252"/>
      <c r="AQ1345" s="262"/>
      <c r="AR1345" s="209"/>
    </row>
    <row r="1346" spans="1:44" ht="13.5" customHeight="1" x14ac:dyDescent="0.2">
      <c r="A1346" s="278"/>
      <c r="B1346" s="287"/>
      <c r="C1346" s="305"/>
      <c r="D1346" s="287"/>
      <c r="E1346" s="302"/>
      <c r="F1346" s="287"/>
      <c r="G1346" s="225"/>
      <c r="H1346" s="197"/>
      <c r="I1346" s="243"/>
      <c r="J1346" s="182"/>
      <c r="K1346" s="180"/>
      <c r="L1346" s="180"/>
      <c r="M1346" s="182"/>
      <c r="N1346" s="190"/>
      <c r="O1346" s="190"/>
      <c r="P1346" s="193"/>
      <c r="Q1346" s="180"/>
      <c r="R1346" s="257"/>
      <c r="S1346" s="30" t="s">
        <v>1451</v>
      </c>
      <c r="T1346" s="76"/>
      <c r="U1346" s="77"/>
      <c r="V1346" s="77"/>
      <c r="W1346" s="77"/>
      <c r="X1346" s="77"/>
      <c r="Y1346" s="77"/>
      <c r="Z1346" s="31" t="str">
        <f t="shared" si="111"/>
        <v/>
      </c>
      <c r="AA1346" s="81">
        <f t="shared" si="112"/>
        <v>0</v>
      </c>
      <c r="AB1346" s="81">
        <f t="shared" si="113"/>
        <v>0</v>
      </c>
      <c r="AC1346" s="308"/>
      <c r="AD1346" s="238"/>
      <c r="AE1346" s="238"/>
      <c r="AF1346" s="190"/>
      <c r="AG1346" s="190"/>
      <c r="AH1346" s="200"/>
      <c r="AI1346" s="200"/>
      <c r="AJ1346" s="187"/>
      <c r="AK1346" s="187"/>
      <c r="AL1346" s="187"/>
      <c r="AM1346" s="252"/>
      <c r="AN1346" s="252"/>
      <c r="AO1346" s="252"/>
      <c r="AP1346" s="252"/>
      <c r="AQ1346" s="262"/>
      <c r="AR1346" s="209"/>
    </row>
    <row r="1347" spans="1:44" ht="13.5" customHeight="1" x14ac:dyDescent="0.2">
      <c r="A1347" s="278"/>
      <c r="B1347" s="287"/>
      <c r="C1347" s="305"/>
      <c r="D1347" s="287"/>
      <c r="E1347" s="302"/>
      <c r="F1347" s="287"/>
      <c r="G1347" s="225"/>
      <c r="H1347" s="197"/>
      <c r="I1347" s="243"/>
      <c r="J1347" s="182"/>
      <c r="K1347" s="180"/>
      <c r="L1347" s="180"/>
      <c r="M1347" s="182"/>
      <c r="N1347" s="190"/>
      <c r="O1347" s="190"/>
      <c r="P1347" s="193"/>
      <c r="Q1347" s="180"/>
      <c r="R1347" s="257"/>
      <c r="S1347" s="30" t="s">
        <v>1452</v>
      </c>
      <c r="T1347" s="76"/>
      <c r="U1347" s="77"/>
      <c r="V1347" s="77"/>
      <c r="W1347" s="77"/>
      <c r="X1347" s="77"/>
      <c r="Y1347" s="77"/>
      <c r="Z1347" s="31" t="str">
        <f t="shared" si="111"/>
        <v/>
      </c>
      <c r="AA1347" s="81">
        <f t="shared" si="112"/>
        <v>0</v>
      </c>
      <c r="AB1347" s="81">
        <f t="shared" si="113"/>
        <v>0</v>
      </c>
      <c r="AC1347" s="308"/>
      <c r="AD1347" s="238"/>
      <c r="AE1347" s="238"/>
      <c r="AF1347" s="190"/>
      <c r="AG1347" s="190"/>
      <c r="AH1347" s="200"/>
      <c r="AI1347" s="200"/>
      <c r="AJ1347" s="187"/>
      <c r="AK1347" s="187"/>
      <c r="AL1347" s="187"/>
      <c r="AM1347" s="252"/>
      <c r="AN1347" s="252"/>
      <c r="AO1347" s="252"/>
      <c r="AP1347" s="252"/>
      <c r="AQ1347" s="262"/>
      <c r="AR1347" s="209"/>
    </row>
    <row r="1348" spans="1:44" ht="13.5" customHeight="1" x14ac:dyDescent="0.2">
      <c r="A1348" s="278"/>
      <c r="B1348" s="287"/>
      <c r="C1348" s="305"/>
      <c r="D1348" s="287"/>
      <c r="E1348" s="302"/>
      <c r="F1348" s="287"/>
      <c r="G1348" s="225"/>
      <c r="H1348" s="197"/>
      <c r="I1348" s="243">
        <v>53.5</v>
      </c>
      <c r="J1348" s="182"/>
      <c r="K1348" s="180"/>
      <c r="L1348" s="180"/>
      <c r="M1348" s="182"/>
      <c r="N1348" s="190"/>
      <c r="O1348" s="190"/>
      <c r="P1348" s="193"/>
      <c r="Q1348" s="180"/>
      <c r="R1348" s="256">
        <f>IF(Q1348="SI",1,IF(Q1348="NO",3,0))</f>
        <v>0</v>
      </c>
      <c r="S1348" s="30" t="s">
        <v>1453</v>
      </c>
      <c r="T1348" s="76"/>
      <c r="U1348" s="77"/>
      <c r="V1348" s="77"/>
      <c r="W1348" s="77"/>
      <c r="X1348" s="77"/>
      <c r="Y1348" s="77"/>
      <c r="Z1348" s="31" t="str">
        <f t="shared" si="111"/>
        <v/>
      </c>
      <c r="AA1348" s="81">
        <f t="shared" si="112"/>
        <v>0</v>
      </c>
      <c r="AB1348" s="81">
        <f t="shared" si="113"/>
        <v>0</v>
      </c>
      <c r="AC1348" s="308"/>
      <c r="AD1348" s="238"/>
      <c r="AE1348" s="238"/>
      <c r="AF1348" s="190"/>
      <c r="AG1348" s="190"/>
      <c r="AH1348" s="200"/>
      <c r="AI1348" s="200"/>
      <c r="AJ1348" s="187"/>
      <c r="AK1348" s="187"/>
      <c r="AL1348" s="187"/>
      <c r="AM1348" s="252"/>
      <c r="AN1348" s="252"/>
      <c r="AO1348" s="252"/>
      <c r="AP1348" s="252"/>
      <c r="AQ1348" s="262"/>
      <c r="AR1348" s="255"/>
    </row>
    <row r="1349" spans="1:44" ht="13.5" customHeight="1" x14ac:dyDescent="0.2">
      <c r="A1349" s="278"/>
      <c r="B1349" s="287"/>
      <c r="C1349" s="305"/>
      <c r="D1349" s="287"/>
      <c r="E1349" s="302"/>
      <c r="F1349" s="287"/>
      <c r="G1349" s="225"/>
      <c r="H1349" s="197"/>
      <c r="I1349" s="243"/>
      <c r="J1349" s="182"/>
      <c r="K1349" s="180"/>
      <c r="L1349" s="180"/>
      <c r="M1349" s="182"/>
      <c r="N1349" s="190"/>
      <c r="O1349" s="190"/>
      <c r="P1349" s="193"/>
      <c r="Q1349" s="180"/>
      <c r="R1349" s="257"/>
      <c r="S1349" s="30" t="s">
        <v>1454</v>
      </c>
      <c r="T1349" s="76"/>
      <c r="U1349" s="77"/>
      <c r="V1349" s="77"/>
      <c r="W1349" s="77"/>
      <c r="X1349" s="77"/>
      <c r="Y1349" s="77"/>
      <c r="Z1349" s="31" t="str">
        <f t="shared" si="111"/>
        <v/>
      </c>
      <c r="AA1349" s="81">
        <f t="shared" si="112"/>
        <v>0</v>
      </c>
      <c r="AB1349" s="81">
        <f t="shared" si="113"/>
        <v>0</v>
      </c>
      <c r="AC1349" s="308"/>
      <c r="AD1349" s="238"/>
      <c r="AE1349" s="238"/>
      <c r="AF1349" s="190"/>
      <c r="AG1349" s="190"/>
      <c r="AH1349" s="200"/>
      <c r="AI1349" s="200"/>
      <c r="AJ1349" s="187"/>
      <c r="AK1349" s="187"/>
      <c r="AL1349" s="187"/>
      <c r="AM1349" s="252"/>
      <c r="AN1349" s="252"/>
      <c r="AO1349" s="252"/>
      <c r="AP1349" s="252"/>
      <c r="AQ1349" s="262"/>
      <c r="AR1349" s="209"/>
    </row>
    <row r="1350" spans="1:44" ht="13.5" customHeight="1" x14ac:dyDescent="0.2">
      <c r="A1350" s="278"/>
      <c r="B1350" s="287"/>
      <c r="C1350" s="305"/>
      <c r="D1350" s="287"/>
      <c r="E1350" s="302"/>
      <c r="F1350" s="287"/>
      <c r="G1350" s="225"/>
      <c r="H1350" s="197"/>
      <c r="I1350" s="243"/>
      <c r="J1350" s="182"/>
      <c r="K1350" s="180"/>
      <c r="L1350" s="180"/>
      <c r="M1350" s="182"/>
      <c r="N1350" s="190"/>
      <c r="O1350" s="190"/>
      <c r="P1350" s="193"/>
      <c r="Q1350" s="180"/>
      <c r="R1350" s="257"/>
      <c r="S1350" s="30" t="s">
        <v>1455</v>
      </c>
      <c r="T1350" s="76"/>
      <c r="U1350" s="77"/>
      <c r="V1350" s="77"/>
      <c r="W1350" s="77"/>
      <c r="X1350" s="77"/>
      <c r="Y1350" s="77"/>
      <c r="Z1350" s="31" t="str">
        <f t="shared" si="111"/>
        <v/>
      </c>
      <c r="AA1350" s="81">
        <f t="shared" si="112"/>
        <v>0</v>
      </c>
      <c r="AB1350" s="81">
        <f t="shared" si="113"/>
        <v>0</v>
      </c>
      <c r="AC1350" s="308"/>
      <c r="AD1350" s="238"/>
      <c r="AE1350" s="238"/>
      <c r="AF1350" s="190"/>
      <c r="AG1350" s="190"/>
      <c r="AH1350" s="200"/>
      <c r="AI1350" s="200"/>
      <c r="AJ1350" s="187"/>
      <c r="AK1350" s="187"/>
      <c r="AL1350" s="187"/>
      <c r="AM1350" s="252"/>
      <c r="AN1350" s="252"/>
      <c r="AO1350" s="252"/>
      <c r="AP1350" s="252"/>
      <c r="AQ1350" s="262"/>
      <c r="AR1350" s="209"/>
    </row>
    <row r="1351" spans="1:44" ht="13.5" customHeight="1" x14ac:dyDescent="0.2">
      <c r="A1351" s="278"/>
      <c r="B1351" s="287"/>
      <c r="C1351" s="305"/>
      <c r="D1351" s="287"/>
      <c r="E1351" s="302"/>
      <c r="F1351" s="287"/>
      <c r="G1351" s="225"/>
      <c r="H1351" s="197"/>
      <c r="I1351" s="243"/>
      <c r="J1351" s="182"/>
      <c r="K1351" s="180"/>
      <c r="L1351" s="180"/>
      <c r="M1351" s="182"/>
      <c r="N1351" s="190"/>
      <c r="O1351" s="190"/>
      <c r="P1351" s="193"/>
      <c r="Q1351" s="180"/>
      <c r="R1351" s="257"/>
      <c r="S1351" s="30" t="s">
        <v>1456</v>
      </c>
      <c r="T1351" s="76"/>
      <c r="U1351" s="77"/>
      <c r="V1351" s="77"/>
      <c r="W1351" s="77"/>
      <c r="X1351" s="77"/>
      <c r="Y1351" s="77"/>
      <c r="Z1351" s="31" t="str">
        <f t="shared" si="111"/>
        <v/>
      </c>
      <c r="AA1351" s="81">
        <f t="shared" si="112"/>
        <v>0</v>
      </c>
      <c r="AB1351" s="81">
        <f t="shared" si="113"/>
        <v>0</v>
      </c>
      <c r="AC1351" s="308"/>
      <c r="AD1351" s="238"/>
      <c r="AE1351" s="238"/>
      <c r="AF1351" s="190"/>
      <c r="AG1351" s="190"/>
      <c r="AH1351" s="200"/>
      <c r="AI1351" s="200"/>
      <c r="AJ1351" s="187"/>
      <c r="AK1351" s="187"/>
      <c r="AL1351" s="187"/>
      <c r="AM1351" s="252"/>
      <c r="AN1351" s="252"/>
      <c r="AO1351" s="252"/>
      <c r="AP1351" s="252"/>
      <c r="AQ1351" s="262"/>
      <c r="AR1351" s="209"/>
    </row>
    <row r="1352" spans="1:44" ht="13.5" customHeight="1" x14ac:dyDescent="0.2">
      <c r="A1352" s="279"/>
      <c r="B1352" s="288"/>
      <c r="C1352" s="306"/>
      <c r="D1352" s="288"/>
      <c r="E1352" s="303"/>
      <c r="F1352" s="288"/>
      <c r="G1352" s="226"/>
      <c r="H1352" s="198"/>
      <c r="I1352" s="244"/>
      <c r="J1352" s="228"/>
      <c r="K1352" s="181"/>
      <c r="L1352" s="181"/>
      <c r="M1352" s="228"/>
      <c r="N1352" s="191"/>
      <c r="O1352" s="191"/>
      <c r="P1352" s="194"/>
      <c r="Q1352" s="181"/>
      <c r="R1352" s="299"/>
      <c r="S1352" s="32" t="s">
        <v>1457</v>
      </c>
      <c r="T1352" s="78"/>
      <c r="U1352" s="79"/>
      <c r="V1352" s="79"/>
      <c r="W1352" s="79"/>
      <c r="X1352" s="79"/>
      <c r="Y1352" s="79"/>
      <c r="Z1352" s="33" t="str">
        <f t="shared" si="111"/>
        <v/>
      </c>
      <c r="AA1352" s="82">
        <f t="shared" si="112"/>
        <v>0</v>
      </c>
      <c r="AB1352" s="82">
        <f t="shared" si="113"/>
        <v>0</v>
      </c>
      <c r="AC1352" s="309"/>
      <c r="AD1352" s="239"/>
      <c r="AE1352" s="239"/>
      <c r="AF1352" s="191"/>
      <c r="AG1352" s="191"/>
      <c r="AH1352" s="201"/>
      <c r="AI1352" s="201"/>
      <c r="AJ1352" s="188"/>
      <c r="AK1352" s="188"/>
      <c r="AL1352" s="188"/>
      <c r="AM1352" s="253"/>
      <c r="AN1352" s="253"/>
      <c r="AO1352" s="253"/>
      <c r="AP1352" s="253"/>
      <c r="AQ1352" s="263"/>
      <c r="AR1352" s="210"/>
    </row>
    <row r="1353" spans="1:44" ht="13.5" customHeight="1" x14ac:dyDescent="0.2">
      <c r="A1353" s="289" t="str">
        <f>IF(E1353&lt;&gt;"",'Información General'!$D$15&amp;"_"&amp;+$A$1+54,"")</f>
        <v/>
      </c>
      <c r="B1353" s="274"/>
      <c r="C1353" s="271"/>
      <c r="D1353" s="274"/>
      <c r="E1353" s="280"/>
      <c r="F1353" s="274"/>
      <c r="G1353" s="283"/>
      <c r="H1353" s="242"/>
      <c r="I1353" s="300">
        <v>54.1</v>
      </c>
      <c r="J1353" s="242"/>
      <c r="K1353" s="196"/>
      <c r="L1353" s="196"/>
      <c r="M1353" s="242"/>
      <c r="N1353" s="183"/>
      <c r="O1353" s="183"/>
      <c r="P1353" s="234" t="str">
        <f>IF(AND(N1353&lt;&gt;"",O1353&lt;&gt;""),IF(AND(N1353&gt;5,O1353&gt;5),"I",IF(AND(N1353&lt;=5,O1353&gt;5),"II",IF(AND(N1353&gt;5,O1353&lt;=5),"IV",IF(AND(N1353&lt;=5,O1353&lt;=5),"III")))),"")</f>
        <v/>
      </c>
      <c r="Q1353" s="196"/>
      <c r="R1353" s="297">
        <f>IF(Q1353="SI",1,IF(Q1353="NO",3,0))</f>
        <v>0</v>
      </c>
      <c r="S1353" s="28" t="s">
        <v>1458</v>
      </c>
      <c r="T1353" s="73"/>
      <c r="U1353" s="74"/>
      <c r="V1353" s="74"/>
      <c r="W1353" s="74"/>
      <c r="X1353" s="74"/>
      <c r="Y1353" s="74"/>
      <c r="Z1353" s="29" t="str">
        <f t="shared" si="111"/>
        <v/>
      </c>
      <c r="AA1353" s="80">
        <f t="shared" si="112"/>
        <v>0</v>
      </c>
      <c r="AB1353" s="80">
        <f>IF(Z1353="Deficiente",1,0)</f>
        <v>0</v>
      </c>
      <c r="AC1353" s="337" t="str">
        <f>IF(SUM(R1353:R1377)&gt;=1,IF((SUM(R1353:R1377)/COUNTA(Q1353:Q1377))=1,IF(SUM(AA1353:AA1377)&gt;=1,IF(SUM(AA1353:AA1377)/(SUM(AA1353:AA1377)+SUM(AB1353:AB1377))=100%,"SI","NO"),"NO"),"NO"),"")</f>
        <v/>
      </c>
      <c r="AD1353" s="237" t="str">
        <f>IF($N1353=1,"b","")</f>
        <v/>
      </c>
      <c r="AE1353" s="237" t="str">
        <f>IF($O1353=1,"b","")</f>
        <v/>
      </c>
      <c r="AF1353" s="183"/>
      <c r="AG1353" s="183"/>
      <c r="AH1353" s="199">
        <f>IF(OR($AD1353="b",$AE1353="b"),2,0)</f>
        <v>0</v>
      </c>
      <c r="AI1353" s="199">
        <f>IF(AND($N1353=1,$AF1353=1,$O1353=1,$AG1353=1),1,0)</f>
        <v>0</v>
      </c>
      <c r="AJ1353" s="215">
        <f>IF(AF1353&lt;&gt;"",IF(AI1353=1,1,IF(OR($AF1353&gt;$N1353,AND($AC1353="SI",$AF1353=$N1353),AND($AC1353="NO",$AF1353&lt;&gt;$N1353)),0,1)),0)</f>
        <v>0</v>
      </c>
      <c r="AK1353" s="215">
        <f>IF(AG1353&lt;&gt;"",IF(AI1353=1,1,IF(OR(AG1353&gt;O1353,AND(AC1353="SI",AG1353=O1353),AND(AC1353="NO",AG1353&lt;&gt;O1353)),0,1)),0)</f>
        <v>0</v>
      </c>
      <c r="AL1353" s="215">
        <f>IF(AC1353&lt;&gt;"",(+AI1353+AJ1353+AK1353),0)</f>
        <v>0</v>
      </c>
      <c r="AM1353" s="333" t="str">
        <f>IF($AL1353&gt;=2,IF(AND($AF1353="",$AG1353=""),"",IF(AND($AF1353&gt;5,$AG1353&gt;5),"I","")),"")</f>
        <v/>
      </c>
      <c r="AN1353" s="333" t="str">
        <f>IF($AL1353&gt;=2,IF(AND($AF1353="",$AG1353=""),"",IF(AND($AF1353&lt;6,$AG1353&gt;5),"II","")),"")</f>
        <v/>
      </c>
      <c r="AO1353" s="333" t="str">
        <f>IF($AL1353&gt;=2,IF(AND($AF1353="",$AG1353=""),"",IF(AND($AF1353&lt;6,$AG1353&lt;6),"III","")),"")</f>
        <v/>
      </c>
      <c r="AP1353" s="333" t="str">
        <f>IF($AL1353&gt;=2,IF(AND($AF1353="",$AG1353=""),"",IF(AND($AF1353&gt;5,$AG1353&lt;6),"IV","")),"")</f>
        <v/>
      </c>
      <c r="AQ1353" s="264"/>
      <c r="AR1353" s="267"/>
    </row>
    <row r="1354" spans="1:44" ht="13.5" customHeight="1" x14ac:dyDescent="0.2">
      <c r="A1354" s="290"/>
      <c r="B1354" s="275"/>
      <c r="C1354" s="272"/>
      <c r="D1354" s="275"/>
      <c r="E1354" s="281"/>
      <c r="F1354" s="275"/>
      <c r="G1354" s="284"/>
      <c r="H1354" s="197"/>
      <c r="I1354" s="295"/>
      <c r="J1354" s="197"/>
      <c r="K1354" s="195"/>
      <c r="L1354" s="195"/>
      <c r="M1354" s="197"/>
      <c r="N1354" s="184"/>
      <c r="O1354" s="184"/>
      <c r="P1354" s="235"/>
      <c r="Q1354" s="195"/>
      <c r="R1354" s="257"/>
      <c r="S1354" s="30" t="s">
        <v>1459</v>
      </c>
      <c r="T1354" s="76"/>
      <c r="U1354" s="77"/>
      <c r="V1354" s="77"/>
      <c r="W1354" s="77"/>
      <c r="X1354" s="77"/>
      <c r="Y1354" s="77"/>
      <c r="Z1354" s="31" t="str">
        <f t="shared" si="111"/>
        <v/>
      </c>
      <c r="AA1354" s="81">
        <f t="shared" si="112"/>
        <v>0</v>
      </c>
      <c r="AB1354" s="81">
        <f t="shared" ref="AB1354:AB1377" si="114">IF(Z1354="Deficiente",1,0)</f>
        <v>0</v>
      </c>
      <c r="AC1354" s="338"/>
      <c r="AD1354" s="238"/>
      <c r="AE1354" s="238"/>
      <c r="AF1354" s="184"/>
      <c r="AG1354" s="184"/>
      <c r="AH1354" s="200"/>
      <c r="AI1354" s="200"/>
      <c r="AJ1354" s="216"/>
      <c r="AK1354" s="216"/>
      <c r="AL1354" s="216"/>
      <c r="AM1354" s="252"/>
      <c r="AN1354" s="252"/>
      <c r="AO1354" s="252"/>
      <c r="AP1354" s="252"/>
      <c r="AQ1354" s="265"/>
      <c r="AR1354" s="209"/>
    </row>
    <row r="1355" spans="1:44" ht="13.5" customHeight="1" x14ac:dyDescent="0.2">
      <c r="A1355" s="290"/>
      <c r="B1355" s="275"/>
      <c r="C1355" s="272"/>
      <c r="D1355" s="275"/>
      <c r="E1355" s="281"/>
      <c r="F1355" s="275"/>
      <c r="G1355" s="284"/>
      <c r="H1355" s="197"/>
      <c r="I1355" s="295"/>
      <c r="J1355" s="197"/>
      <c r="K1355" s="195"/>
      <c r="L1355" s="195"/>
      <c r="M1355" s="197"/>
      <c r="N1355" s="184"/>
      <c r="O1355" s="184"/>
      <c r="P1355" s="235"/>
      <c r="Q1355" s="195"/>
      <c r="R1355" s="257"/>
      <c r="S1355" s="30" t="s">
        <v>1460</v>
      </c>
      <c r="T1355" s="76"/>
      <c r="U1355" s="77"/>
      <c r="V1355" s="77"/>
      <c r="W1355" s="77"/>
      <c r="X1355" s="77"/>
      <c r="Y1355" s="77"/>
      <c r="Z1355" s="31" t="str">
        <f t="shared" si="111"/>
        <v/>
      </c>
      <c r="AA1355" s="81">
        <f t="shared" si="112"/>
        <v>0</v>
      </c>
      <c r="AB1355" s="81">
        <f t="shared" si="114"/>
        <v>0</v>
      </c>
      <c r="AC1355" s="338"/>
      <c r="AD1355" s="238"/>
      <c r="AE1355" s="238"/>
      <c r="AF1355" s="184"/>
      <c r="AG1355" s="184"/>
      <c r="AH1355" s="200"/>
      <c r="AI1355" s="200"/>
      <c r="AJ1355" s="216"/>
      <c r="AK1355" s="216"/>
      <c r="AL1355" s="216"/>
      <c r="AM1355" s="252"/>
      <c r="AN1355" s="252"/>
      <c r="AO1355" s="252"/>
      <c r="AP1355" s="252"/>
      <c r="AQ1355" s="265"/>
      <c r="AR1355" s="209"/>
    </row>
    <row r="1356" spans="1:44" ht="13.5" customHeight="1" x14ac:dyDescent="0.2">
      <c r="A1356" s="290"/>
      <c r="B1356" s="275"/>
      <c r="C1356" s="272"/>
      <c r="D1356" s="275"/>
      <c r="E1356" s="281"/>
      <c r="F1356" s="275"/>
      <c r="G1356" s="284"/>
      <c r="H1356" s="197"/>
      <c r="I1356" s="295"/>
      <c r="J1356" s="197"/>
      <c r="K1356" s="195"/>
      <c r="L1356" s="195"/>
      <c r="M1356" s="197"/>
      <c r="N1356" s="184"/>
      <c r="O1356" s="184"/>
      <c r="P1356" s="235"/>
      <c r="Q1356" s="195"/>
      <c r="R1356" s="257"/>
      <c r="S1356" s="30" t="s">
        <v>1461</v>
      </c>
      <c r="T1356" s="76"/>
      <c r="U1356" s="77"/>
      <c r="V1356" s="77"/>
      <c r="W1356" s="77"/>
      <c r="X1356" s="77"/>
      <c r="Y1356" s="77"/>
      <c r="Z1356" s="31" t="str">
        <f t="shared" si="111"/>
        <v/>
      </c>
      <c r="AA1356" s="81">
        <f t="shared" si="112"/>
        <v>0</v>
      </c>
      <c r="AB1356" s="81">
        <f t="shared" si="114"/>
        <v>0</v>
      </c>
      <c r="AC1356" s="338"/>
      <c r="AD1356" s="238"/>
      <c r="AE1356" s="238"/>
      <c r="AF1356" s="184"/>
      <c r="AG1356" s="184"/>
      <c r="AH1356" s="200"/>
      <c r="AI1356" s="200"/>
      <c r="AJ1356" s="216"/>
      <c r="AK1356" s="216"/>
      <c r="AL1356" s="216"/>
      <c r="AM1356" s="252"/>
      <c r="AN1356" s="252"/>
      <c r="AO1356" s="252"/>
      <c r="AP1356" s="252"/>
      <c r="AQ1356" s="265"/>
      <c r="AR1356" s="209"/>
    </row>
    <row r="1357" spans="1:44" ht="13.5" customHeight="1" x14ac:dyDescent="0.2">
      <c r="A1357" s="290"/>
      <c r="B1357" s="275"/>
      <c r="C1357" s="272"/>
      <c r="D1357" s="275"/>
      <c r="E1357" s="281"/>
      <c r="F1357" s="275"/>
      <c r="G1357" s="284"/>
      <c r="H1357" s="197"/>
      <c r="I1357" s="295"/>
      <c r="J1357" s="197"/>
      <c r="K1357" s="195"/>
      <c r="L1357" s="195"/>
      <c r="M1357" s="197"/>
      <c r="N1357" s="184"/>
      <c r="O1357" s="184"/>
      <c r="P1357" s="235"/>
      <c r="Q1357" s="195"/>
      <c r="R1357" s="257"/>
      <c r="S1357" s="30" t="s">
        <v>1462</v>
      </c>
      <c r="T1357" s="76"/>
      <c r="U1357" s="77"/>
      <c r="V1357" s="77"/>
      <c r="W1357" s="77"/>
      <c r="X1357" s="77"/>
      <c r="Y1357" s="77"/>
      <c r="Z1357" s="31" t="str">
        <f t="shared" si="111"/>
        <v/>
      </c>
      <c r="AA1357" s="81">
        <f t="shared" si="112"/>
        <v>0</v>
      </c>
      <c r="AB1357" s="81">
        <f t="shared" si="114"/>
        <v>0</v>
      </c>
      <c r="AC1357" s="338"/>
      <c r="AD1357" s="238"/>
      <c r="AE1357" s="238"/>
      <c r="AF1357" s="184"/>
      <c r="AG1357" s="184"/>
      <c r="AH1357" s="200"/>
      <c r="AI1357" s="200"/>
      <c r="AJ1357" s="216"/>
      <c r="AK1357" s="216"/>
      <c r="AL1357" s="216"/>
      <c r="AM1357" s="252"/>
      <c r="AN1357" s="252"/>
      <c r="AO1357" s="252"/>
      <c r="AP1357" s="252"/>
      <c r="AQ1357" s="265"/>
      <c r="AR1357" s="209"/>
    </row>
    <row r="1358" spans="1:44" ht="13.5" customHeight="1" x14ac:dyDescent="0.2">
      <c r="A1358" s="290"/>
      <c r="B1358" s="275"/>
      <c r="C1358" s="272"/>
      <c r="D1358" s="275"/>
      <c r="E1358" s="281"/>
      <c r="F1358" s="275"/>
      <c r="G1358" s="284"/>
      <c r="H1358" s="197"/>
      <c r="I1358" s="295">
        <v>54.2</v>
      </c>
      <c r="J1358" s="197"/>
      <c r="K1358" s="195"/>
      <c r="L1358" s="195"/>
      <c r="M1358" s="197"/>
      <c r="N1358" s="184"/>
      <c r="O1358" s="184"/>
      <c r="P1358" s="235"/>
      <c r="Q1358" s="195"/>
      <c r="R1358" s="298">
        <f>IF(Q1358="SI",1,IF(Q1358="NO",3,0))</f>
        <v>0</v>
      </c>
      <c r="S1358" s="30" t="s">
        <v>1463</v>
      </c>
      <c r="T1358" s="76"/>
      <c r="U1358" s="77"/>
      <c r="V1358" s="77"/>
      <c r="W1358" s="77"/>
      <c r="X1358" s="77"/>
      <c r="Y1358" s="77"/>
      <c r="Z1358" s="31" t="str">
        <f t="shared" si="111"/>
        <v/>
      </c>
      <c r="AA1358" s="81">
        <f t="shared" si="112"/>
        <v>0</v>
      </c>
      <c r="AB1358" s="81">
        <f t="shared" si="114"/>
        <v>0</v>
      </c>
      <c r="AC1358" s="338"/>
      <c r="AD1358" s="238"/>
      <c r="AE1358" s="238"/>
      <c r="AF1358" s="184"/>
      <c r="AG1358" s="184"/>
      <c r="AH1358" s="200"/>
      <c r="AI1358" s="200"/>
      <c r="AJ1358" s="216"/>
      <c r="AK1358" s="216"/>
      <c r="AL1358" s="216"/>
      <c r="AM1358" s="252"/>
      <c r="AN1358" s="252"/>
      <c r="AO1358" s="252"/>
      <c r="AP1358" s="252"/>
      <c r="AQ1358" s="265"/>
      <c r="AR1358" s="208"/>
    </row>
    <row r="1359" spans="1:44" ht="13.5" customHeight="1" x14ac:dyDescent="0.2">
      <c r="A1359" s="290"/>
      <c r="B1359" s="275"/>
      <c r="C1359" s="272"/>
      <c r="D1359" s="275"/>
      <c r="E1359" s="281"/>
      <c r="F1359" s="275"/>
      <c r="G1359" s="284"/>
      <c r="H1359" s="197"/>
      <c r="I1359" s="295"/>
      <c r="J1359" s="197"/>
      <c r="K1359" s="195"/>
      <c r="L1359" s="195"/>
      <c r="M1359" s="197"/>
      <c r="N1359" s="184"/>
      <c r="O1359" s="184"/>
      <c r="P1359" s="235"/>
      <c r="Q1359" s="195"/>
      <c r="R1359" s="257"/>
      <c r="S1359" s="30" t="s">
        <v>1464</v>
      </c>
      <c r="T1359" s="76"/>
      <c r="U1359" s="77"/>
      <c r="V1359" s="77"/>
      <c r="W1359" s="77"/>
      <c r="X1359" s="77"/>
      <c r="Y1359" s="77"/>
      <c r="Z1359" s="31" t="str">
        <f t="shared" si="111"/>
        <v/>
      </c>
      <c r="AA1359" s="81">
        <f t="shared" si="112"/>
        <v>0</v>
      </c>
      <c r="AB1359" s="81">
        <f t="shared" si="114"/>
        <v>0</v>
      </c>
      <c r="AC1359" s="338"/>
      <c r="AD1359" s="238"/>
      <c r="AE1359" s="238"/>
      <c r="AF1359" s="184"/>
      <c r="AG1359" s="184"/>
      <c r="AH1359" s="200"/>
      <c r="AI1359" s="200"/>
      <c r="AJ1359" s="216"/>
      <c r="AK1359" s="216"/>
      <c r="AL1359" s="216"/>
      <c r="AM1359" s="252"/>
      <c r="AN1359" s="252"/>
      <c r="AO1359" s="252"/>
      <c r="AP1359" s="252"/>
      <c r="AQ1359" s="265"/>
      <c r="AR1359" s="209"/>
    </row>
    <row r="1360" spans="1:44" ht="13.5" customHeight="1" x14ac:dyDescent="0.2">
      <c r="A1360" s="290"/>
      <c r="B1360" s="275"/>
      <c r="C1360" s="272"/>
      <c r="D1360" s="275"/>
      <c r="E1360" s="281"/>
      <c r="F1360" s="275"/>
      <c r="G1360" s="284"/>
      <c r="H1360" s="197"/>
      <c r="I1360" s="295"/>
      <c r="J1360" s="197"/>
      <c r="K1360" s="195"/>
      <c r="L1360" s="195"/>
      <c r="M1360" s="197"/>
      <c r="N1360" s="184"/>
      <c r="O1360" s="184"/>
      <c r="P1360" s="235"/>
      <c r="Q1360" s="195"/>
      <c r="R1360" s="257"/>
      <c r="S1360" s="30" t="s">
        <v>1465</v>
      </c>
      <c r="T1360" s="76"/>
      <c r="U1360" s="77"/>
      <c r="V1360" s="77"/>
      <c r="W1360" s="77"/>
      <c r="X1360" s="77"/>
      <c r="Y1360" s="77"/>
      <c r="Z1360" s="31" t="str">
        <f t="shared" si="111"/>
        <v/>
      </c>
      <c r="AA1360" s="81">
        <f t="shared" ref="AA1360:AA1391" si="115">IF(Z1360="Suficiente",1,0)</f>
        <v>0</v>
      </c>
      <c r="AB1360" s="81">
        <f t="shared" si="114"/>
        <v>0</v>
      </c>
      <c r="AC1360" s="338"/>
      <c r="AD1360" s="238"/>
      <c r="AE1360" s="238"/>
      <c r="AF1360" s="184"/>
      <c r="AG1360" s="184"/>
      <c r="AH1360" s="200"/>
      <c r="AI1360" s="200"/>
      <c r="AJ1360" s="216"/>
      <c r="AK1360" s="216"/>
      <c r="AL1360" s="216"/>
      <c r="AM1360" s="252"/>
      <c r="AN1360" s="252"/>
      <c r="AO1360" s="252"/>
      <c r="AP1360" s="252"/>
      <c r="AQ1360" s="265"/>
      <c r="AR1360" s="209"/>
    </row>
    <row r="1361" spans="1:44" ht="13.5" customHeight="1" x14ac:dyDescent="0.2">
      <c r="A1361" s="290"/>
      <c r="B1361" s="275"/>
      <c r="C1361" s="272"/>
      <c r="D1361" s="275"/>
      <c r="E1361" s="281"/>
      <c r="F1361" s="275"/>
      <c r="G1361" s="284"/>
      <c r="H1361" s="197"/>
      <c r="I1361" s="295"/>
      <c r="J1361" s="197"/>
      <c r="K1361" s="195"/>
      <c r="L1361" s="195"/>
      <c r="M1361" s="197"/>
      <c r="N1361" s="184"/>
      <c r="O1361" s="184"/>
      <c r="P1361" s="235"/>
      <c r="Q1361" s="195"/>
      <c r="R1361" s="257"/>
      <c r="S1361" s="30" t="s">
        <v>1466</v>
      </c>
      <c r="T1361" s="76"/>
      <c r="U1361" s="77"/>
      <c r="V1361" s="77"/>
      <c r="W1361" s="77"/>
      <c r="X1361" s="77"/>
      <c r="Y1361" s="77"/>
      <c r="Z1361" s="31" t="str">
        <f t="shared" si="111"/>
        <v/>
      </c>
      <c r="AA1361" s="81">
        <f t="shared" si="115"/>
        <v>0</v>
      </c>
      <c r="AB1361" s="81">
        <f t="shared" si="114"/>
        <v>0</v>
      </c>
      <c r="AC1361" s="338"/>
      <c r="AD1361" s="238"/>
      <c r="AE1361" s="238"/>
      <c r="AF1361" s="184"/>
      <c r="AG1361" s="184"/>
      <c r="AH1361" s="200"/>
      <c r="AI1361" s="200"/>
      <c r="AJ1361" s="216"/>
      <c r="AK1361" s="216"/>
      <c r="AL1361" s="216"/>
      <c r="AM1361" s="252"/>
      <c r="AN1361" s="252"/>
      <c r="AO1361" s="252"/>
      <c r="AP1361" s="252"/>
      <c r="AQ1361" s="265"/>
      <c r="AR1361" s="209"/>
    </row>
    <row r="1362" spans="1:44" ht="13.5" customHeight="1" x14ac:dyDescent="0.2">
      <c r="A1362" s="290"/>
      <c r="B1362" s="275"/>
      <c r="C1362" s="272"/>
      <c r="D1362" s="275"/>
      <c r="E1362" s="281"/>
      <c r="F1362" s="275"/>
      <c r="G1362" s="284"/>
      <c r="H1362" s="197"/>
      <c r="I1362" s="295"/>
      <c r="J1362" s="197"/>
      <c r="K1362" s="195"/>
      <c r="L1362" s="195"/>
      <c r="M1362" s="197"/>
      <c r="N1362" s="184"/>
      <c r="O1362" s="184"/>
      <c r="P1362" s="235"/>
      <c r="Q1362" s="195"/>
      <c r="R1362" s="257"/>
      <c r="S1362" s="30" t="s">
        <v>1467</v>
      </c>
      <c r="T1362" s="76"/>
      <c r="U1362" s="77"/>
      <c r="V1362" s="77"/>
      <c r="W1362" s="77"/>
      <c r="X1362" s="77"/>
      <c r="Y1362" s="77"/>
      <c r="Z1362" s="31" t="str">
        <f t="shared" si="111"/>
        <v/>
      </c>
      <c r="AA1362" s="81">
        <f t="shared" si="115"/>
        <v>0</v>
      </c>
      <c r="AB1362" s="81">
        <f t="shared" si="114"/>
        <v>0</v>
      </c>
      <c r="AC1362" s="338"/>
      <c r="AD1362" s="238"/>
      <c r="AE1362" s="238"/>
      <c r="AF1362" s="184"/>
      <c r="AG1362" s="184"/>
      <c r="AH1362" s="200"/>
      <c r="AI1362" s="200"/>
      <c r="AJ1362" s="216"/>
      <c r="AK1362" s="216"/>
      <c r="AL1362" s="216"/>
      <c r="AM1362" s="252"/>
      <c r="AN1362" s="252"/>
      <c r="AO1362" s="252"/>
      <c r="AP1362" s="252"/>
      <c r="AQ1362" s="265"/>
      <c r="AR1362" s="209"/>
    </row>
    <row r="1363" spans="1:44" ht="13.5" customHeight="1" x14ac:dyDescent="0.2">
      <c r="A1363" s="290"/>
      <c r="B1363" s="275"/>
      <c r="C1363" s="272"/>
      <c r="D1363" s="275"/>
      <c r="E1363" s="281"/>
      <c r="F1363" s="275"/>
      <c r="G1363" s="284"/>
      <c r="H1363" s="197"/>
      <c r="I1363" s="295">
        <v>54.3</v>
      </c>
      <c r="J1363" s="197"/>
      <c r="K1363" s="195"/>
      <c r="L1363" s="195"/>
      <c r="M1363" s="197"/>
      <c r="N1363" s="184"/>
      <c r="O1363" s="184"/>
      <c r="P1363" s="235"/>
      <c r="Q1363" s="195"/>
      <c r="R1363" s="298">
        <f>IF(Q1363="SI",1,IF(Q1363="NO",3,0))</f>
        <v>0</v>
      </c>
      <c r="S1363" s="30" t="s">
        <v>1468</v>
      </c>
      <c r="T1363" s="76"/>
      <c r="U1363" s="77"/>
      <c r="V1363" s="77"/>
      <c r="W1363" s="77"/>
      <c r="X1363" s="77"/>
      <c r="Y1363" s="77"/>
      <c r="Z1363" s="31" t="str">
        <f t="shared" si="111"/>
        <v/>
      </c>
      <c r="AA1363" s="81">
        <f t="shared" si="115"/>
        <v>0</v>
      </c>
      <c r="AB1363" s="81">
        <f t="shared" si="114"/>
        <v>0</v>
      </c>
      <c r="AC1363" s="338"/>
      <c r="AD1363" s="238"/>
      <c r="AE1363" s="238"/>
      <c r="AF1363" s="184"/>
      <c r="AG1363" s="184"/>
      <c r="AH1363" s="200"/>
      <c r="AI1363" s="200"/>
      <c r="AJ1363" s="216"/>
      <c r="AK1363" s="216"/>
      <c r="AL1363" s="216"/>
      <c r="AM1363" s="252"/>
      <c r="AN1363" s="252"/>
      <c r="AO1363" s="252"/>
      <c r="AP1363" s="252"/>
      <c r="AQ1363" s="265"/>
      <c r="AR1363" s="208"/>
    </row>
    <row r="1364" spans="1:44" ht="13.5" customHeight="1" x14ac:dyDescent="0.2">
      <c r="A1364" s="290"/>
      <c r="B1364" s="275"/>
      <c r="C1364" s="272"/>
      <c r="D1364" s="275"/>
      <c r="E1364" s="281"/>
      <c r="F1364" s="275"/>
      <c r="G1364" s="284"/>
      <c r="H1364" s="197"/>
      <c r="I1364" s="295"/>
      <c r="J1364" s="197"/>
      <c r="K1364" s="195"/>
      <c r="L1364" s="195"/>
      <c r="M1364" s="197"/>
      <c r="N1364" s="184"/>
      <c r="O1364" s="184"/>
      <c r="P1364" s="235"/>
      <c r="Q1364" s="195"/>
      <c r="R1364" s="257"/>
      <c r="S1364" s="30" t="s">
        <v>1469</v>
      </c>
      <c r="T1364" s="76"/>
      <c r="U1364" s="77"/>
      <c r="V1364" s="77"/>
      <c r="W1364" s="77"/>
      <c r="X1364" s="77"/>
      <c r="Y1364" s="77"/>
      <c r="Z1364" s="31" t="str">
        <f t="shared" si="111"/>
        <v/>
      </c>
      <c r="AA1364" s="81">
        <f t="shared" si="115"/>
        <v>0</v>
      </c>
      <c r="AB1364" s="81">
        <f t="shared" si="114"/>
        <v>0</v>
      </c>
      <c r="AC1364" s="338"/>
      <c r="AD1364" s="238"/>
      <c r="AE1364" s="238"/>
      <c r="AF1364" s="184"/>
      <c r="AG1364" s="184"/>
      <c r="AH1364" s="200"/>
      <c r="AI1364" s="200"/>
      <c r="AJ1364" s="216"/>
      <c r="AK1364" s="216"/>
      <c r="AL1364" s="216"/>
      <c r="AM1364" s="252"/>
      <c r="AN1364" s="252"/>
      <c r="AO1364" s="252"/>
      <c r="AP1364" s="252"/>
      <c r="AQ1364" s="265"/>
      <c r="AR1364" s="209"/>
    </row>
    <row r="1365" spans="1:44" ht="13.5" customHeight="1" x14ac:dyDescent="0.2">
      <c r="A1365" s="290"/>
      <c r="B1365" s="275"/>
      <c r="C1365" s="272"/>
      <c r="D1365" s="275"/>
      <c r="E1365" s="281"/>
      <c r="F1365" s="275"/>
      <c r="G1365" s="284"/>
      <c r="H1365" s="197"/>
      <c r="I1365" s="295"/>
      <c r="J1365" s="197"/>
      <c r="K1365" s="195"/>
      <c r="L1365" s="195"/>
      <c r="M1365" s="197"/>
      <c r="N1365" s="184"/>
      <c r="O1365" s="184"/>
      <c r="P1365" s="235"/>
      <c r="Q1365" s="195"/>
      <c r="R1365" s="257"/>
      <c r="S1365" s="30" t="s">
        <v>1470</v>
      </c>
      <c r="T1365" s="76"/>
      <c r="U1365" s="77"/>
      <c r="V1365" s="77"/>
      <c r="W1365" s="77"/>
      <c r="X1365" s="77"/>
      <c r="Y1365" s="77"/>
      <c r="Z1365" s="31" t="str">
        <f t="shared" si="111"/>
        <v/>
      </c>
      <c r="AA1365" s="81">
        <f t="shared" si="115"/>
        <v>0</v>
      </c>
      <c r="AB1365" s="81">
        <f t="shared" si="114"/>
        <v>0</v>
      </c>
      <c r="AC1365" s="338"/>
      <c r="AD1365" s="238"/>
      <c r="AE1365" s="238"/>
      <c r="AF1365" s="184"/>
      <c r="AG1365" s="184"/>
      <c r="AH1365" s="200"/>
      <c r="AI1365" s="200"/>
      <c r="AJ1365" s="216"/>
      <c r="AK1365" s="216"/>
      <c r="AL1365" s="216"/>
      <c r="AM1365" s="252"/>
      <c r="AN1365" s="252"/>
      <c r="AO1365" s="252"/>
      <c r="AP1365" s="252"/>
      <c r="AQ1365" s="265"/>
      <c r="AR1365" s="209"/>
    </row>
    <row r="1366" spans="1:44" ht="13.5" customHeight="1" x14ac:dyDescent="0.2">
      <c r="A1366" s="290"/>
      <c r="B1366" s="275"/>
      <c r="C1366" s="272"/>
      <c r="D1366" s="275"/>
      <c r="E1366" s="281"/>
      <c r="F1366" s="275"/>
      <c r="G1366" s="284"/>
      <c r="H1366" s="197"/>
      <c r="I1366" s="295"/>
      <c r="J1366" s="197"/>
      <c r="K1366" s="195"/>
      <c r="L1366" s="195"/>
      <c r="M1366" s="197"/>
      <c r="N1366" s="184"/>
      <c r="O1366" s="184"/>
      <c r="P1366" s="235"/>
      <c r="Q1366" s="195"/>
      <c r="R1366" s="257"/>
      <c r="S1366" s="30" t="s">
        <v>1471</v>
      </c>
      <c r="T1366" s="76"/>
      <c r="U1366" s="77"/>
      <c r="V1366" s="77"/>
      <c r="W1366" s="77"/>
      <c r="X1366" s="77"/>
      <c r="Y1366" s="77"/>
      <c r="Z1366" s="31" t="str">
        <f t="shared" si="111"/>
        <v/>
      </c>
      <c r="AA1366" s="81">
        <f t="shared" si="115"/>
        <v>0</v>
      </c>
      <c r="AB1366" s="81">
        <f t="shared" si="114"/>
        <v>0</v>
      </c>
      <c r="AC1366" s="338"/>
      <c r="AD1366" s="238"/>
      <c r="AE1366" s="238"/>
      <c r="AF1366" s="184"/>
      <c r="AG1366" s="184"/>
      <c r="AH1366" s="200"/>
      <c r="AI1366" s="200"/>
      <c r="AJ1366" s="216"/>
      <c r="AK1366" s="216"/>
      <c r="AL1366" s="216"/>
      <c r="AM1366" s="252"/>
      <c r="AN1366" s="252"/>
      <c r="AO1366" s="252"/>
      <c r="AP1366" s="252"/>
      <c r="AQ1366" s="265"/>
      <c r="AR1366" s="209"/>
    </row>
    <row r="1367" spans="1:44" ht="13.5" customHeight="1" x14ac:dyDescent="0.2">
      <c r="A1367" s="290"/>
      <c r="B1367" s="275"/>
      <c r="C1367" s="272"/>
      <c r="D1367" s="275"/>
      <c r="E1367" s="281"/>
      <c r="F1367" s="275"/>
      <c r="G1367" s="284"/>
      <c r="H1367" s="197"/>
      <c r="I1367" s="295"/>
      <c r="J1367" s="197"/>
      <c r="K1367" s="195"/>
      <c r="L1367" s="195"/>
      <c r="M1367" s="197"/>
      <c r="N1367" s="184"/>
      <c r="O1367" s="184"/>
      <c r="P1367" s="235"/>
      <c r="Q1367" s="195"/>
      <c r="R1367" s="257"/>
      <c r="S1367" s="30" t="s">
        <v>1472</v>
      </c>
      <c r="T1367" s="76"/>
      <c r="U1367" s="77"/>
      <c r="V1367" s="77"/>
      <c r="W1367" s="77"/>
      <c r="X1367" s="77"/>
      <c r="Y1367" s="77"/>
      <c r="Z1367" s="31" t="str">
        <f t="shared" si="111"/>
        <v/>
      </c>
      <c r="AA1367" s="81">
        <f t="shared" si="115"/>
        <v>0</v>
      </c>
      <c r="AB1367" s="81">
        <f t="shared" si="114"/>
        <v>0</v>
      </c>
      <c r="AC1367" s="338"/>
      <c r="AD1367" s="238"/>
      <c r="AE1367" s="238"/>
      <c r="AF1367" s="184"/>
      <c r="AG1367" s="184"/>
      <c r="AH1367" s="200"/>
      <c r="AI1367" s="200"/>
      <c r="AJ1367" s="216"/>
      <c r="AK1367" s="216"/>
      <c r="AL1367" s="216"/>
      <c r="AM1367" s="252"/>
      <c r="AN1367" s="252"/>
      <c r="AO1367" s="252"/>
      <c r="AP1367" s="252"/>
      <c r="AQ1367" s="265"/>
      <c r="AR1367" s="209"/>
    </row>
    <row r="1368" spans="1:44" ht="13.5" customHeight="1" x14ac:dyDescent="0.2">
      <c r="A1368" s="290"/>
      <c r="B1368" s="275"/>
      <c r="C1368" s="272"/>
      <c r="D1368" s="275"/>
      <c r="E1368" s="281"/>
      <c r="F1368" s="275"/>
      <c r="G1368" s="284"/>
      <c r="H1368" s="197"/>
      <c r="I1368" s="295">
        <v>54.4</v>
      </c>
      <c r="J1368" s="197"/>
      <c r="K1368" s="195"/>
      <c r="L1368" s="195"/>
      <c r="M1368" s="197"/>
      <c r="N1368" s="184"/>
      <c r="O1368" s="184"/>
      <c r="P1368" s="235"/>
      <c r="Q1368" s="195"/>
      <c r="R1368" s="298">
        <f>IF(Q1368="SI",1,IF(Q1368="NO",3,0))</f>
        <v>0</v>
      </c>
      <c r="S1368" s="30" t="s">
        <v>1473</v>
      </c>
      <c r="T1368" s="76"/>
      <c r="U1368" s="77"/>
      <c r="V1368" s="77"/>
      <c r="W1368" s="77"/>
      <c r="X1368" s="77"/>
      <c r="Y1368" s="77"/>
      <c r="Z1368" s="31" t="str">
        <f t="shared" si="111"/>
        <v/>
      </c>
      <c r="AA1368" s="81">
        <f t="shared" si="115"/>
        <v>0</v>
      </c>
      <c r="AB1368" s="81">
        <f t="shared" si="114"/>
        <v>0</v>
      </c>
      <c r="AC1368" s="338"/>
      <c r="AD1368" s="238"/>
      <c r="AE1368" s="238"/>
      <c r="AF1368" s="184"/>
      <c r="AG1368" s="184"/>
      <c r="AH1368" s="200"/>
      <c r="AI1368" s="200"/>
      <c r="AJ1368" s="216"/>
      <c r="AK1368" s="216"/>
      <c r="AL1368" s="216"/>
      <c r="AM1368" s="252"/>
      <c r="AN1368" s="252"/>
      <c r="AO1368" s="252"/>
      <c r="AP1368" s="252"/>
      <c r="AQ1368" s="265"/>
      <c r="AR1368" s="208"/>
    </row>
    <row r="1369" spans="1:44" ht="13.5" customHeight="1" x14ac:dyDescent="0.2">
      <c r="A1369" s="290"/>
      <c r="B1369" s="275"/>
      <c r="C1369" s="272"/>
      <c r="D1369" s="275"/>
      <c r="E1369" s="281"/>
      <c r="F1369" s="275"/>
      <c r="G1369" s="284"/>
      <c r="H1369" s="197"/>
      <c r="I1369" s="295"/>
      <c r="J1369" s="197"/>
      <c r="K1369" s="195"/>
      <c r="L1369" s="195"/>
      <c r="M1369" s="197"/>
      <c r="N1369" s="184"/>
      <c r="O1369" s="184"/>
      <c r="P1369" s="235"/>
      <c r="Q1369" s="195"/>
      <c r="R1369" s="257"/>
      <c r="S1369" s="30" t="s">
        <v>1474</v>
      </c>
      <c r="T1369" s="76"/>
      <c r="U1369" s="77"/>
      <c r="V1369" s="77"/>
      <c r="W1369" s="77"/>
      <c r="X1369" s="77"/>
      <c r="Y1369" s="77"/>
      <c r="Z1369" s="31" t="str">
        <f t="shared" si="111"/>
        <v/>
      </c>
      <c r="AA1369" s="81">
        <f t="shared" si="115"/>
        <v>0</v>
      </c>
      <c r="AB1369" s="81">
        <f t="shared" si="114"/>
        <v>0</v>
      </c>
      <c r="AC1369" s="338"/>
      <c r="AD1369" s="238"/>
      <c r="AE1369" s="238"/>
      <c r="AF1369" s="184"/>
      <c r="AG1369" s="184"/>
      <c r="AH1369" s="200"/>
      <c r="AI1369" s="200"/>
      <c r="AJ1369" s="216"/>
      <c r="AK1369" s="216"/>
      <c r="AL1369" s="216"/>
      <c r="AM1369" s="252"/>
      <c r="AN1369" s="252"/>
      <c r="AO1369" s="252"/>
      <c r="AP1369" s="252"/>
      <c r="AQ1369" s="265"/>
      <c r="AR1369" s="209"/>
    </row>
    <row r="1370" spans="1:44" ht="13.5" customHeight="1" x14ac:dyDescent="0.2">
      <c r="A1370" s="290"/>
      <c r="B1370" s="275"/>
      <c r="C1370" s="272"/>
      <c r="D1370" s="275"/>
      <c r="E1370" s="281"/>
      <c r="F1370" s="275"/>
      <c r="G1370" s="284"/>
      <c r="H1370" s="197"/>
      <c r="I1370" s="295"/>
      <c r="J1370" s="197"/>
      <c r="K1370" s="195"/>
      <c r="L1370" s="195"/>
      <c r="M1370" s="197"/>
      <c r="N1370" s="184"/>
      <c r="O1370" s="184"/>
      <c r="P1370" s="235"/>
      <c r="Q1370" s="195"/>
      <c r="R1370" s="257"/>
      <c r="S1370" s="30" t="s">
        <v>1475</v>
      </c>
      <c r="T1370" s="76"/>
      <c r="U1370" s="77"/>
      <c r="V1370" s="77"/>
      <c r="W1370" s="77"/>
      <c r="X1370" s="77"/>
      <c r="Y1370" s="77"/>
      <c r="Z1370" s="31" t="str">
        <f t="shared" si="111"/>
        <v/>
      </c>
      <c r="AA1370" s="81">
        <f t="shared" si="115"/>
        <v>0</v>
      </c>
      <c r="AB1370" s="81">
        <f t="shared" si="114"/>
        <v>0</v>
      </c>
      <c r="AC1370" s="338"/>
      <c r="AD1370" s="238"/>
      <c r="AE1370" s="238"/>
      <c r="AF1370" s="184"/>
      <c r="AG1370" s="184"/>
      <c r="AH1370" s="200"/>
      <c r="AI1370" s="200"/>
      <c r="AJ1370" s="216"/>
      <c r="AK1370" s="216"/>
      <c r="AL1370" s="216"/>
      <c r="AM1370" s="252"/>
      <c r="AN1370" s="252"/>
      <c r="AO1370" s="252"/>
      <c r="AP1370" s="252"/>
      <c r="AQ1370" s="265"/>
      <c r="AR1370" s="209"/>
    </row>
    <row r="1371" spans="1:44" ht="13.5" customHeight="1" x14ac:dyDescent="0.2">
      <c r="A1371" s="290"/>
      <c r="B1371" s="275"/>
      <c r="C1371" s="272"/>
      <c r="D1371" s="275"/>
      <c r="E1371" s="281"/>
      <c r="F1371" s="275"/>
      <c r="G1371" s="284"/>
      <c r="H1371" s="197"/>
      <c r="I1371" s="295"/>
      <c r="J1371" s="197"/>
      <c r="K1371" s="195"/>
      <c r="L1371" s="195"/>
      <c r="M1371" s="197"/>
      <c r="N1371" s="184"/>
      <c r="O1371" s="184"/>
      <c r="P1371" s="235"/>
      <c r="Q1371" s="195"/>
      <c r="R1371" s="257"/>
      <c r="S1371" s="30" t="s">
        <v>1476</v>
      </c>
      <c r="T1371" s="76"/>
      <c r="U1371" s="77"/>
      <c r="V1371" s="77"/>
      <c r="W1371" s="77"/>
      <c r="X1371" s="77"/>
      <c r="Y1371" s="77"/>
      <c r="Z1371" s="31" t="str">
        <f t="shared" si="111"/>
        <v/>
      </c>
      <c r="AA1371" s="81">
        <f t="shared" si="115"/>
        <v>0</v>
      </c>
      <c r="AB1371" s="81">
        <f t="shared" si="114"/>
        <v>0</v>
      </c>
      <c r="AC1371" s="338"/>
      <c r="AD1371" s="238"/>
      <c r="AE1371" s="238"/>
      <c r="AF1371" s="184"/>
      <c r="AG1371" s="184"/>
      <c r="AH1371" s="200"/>
      <c r="AI1371" s="200"/>
      <c r="AJ1371" s="216"/>
      <c r="AK1371" s="216"/>
      <c r="AL1371" s="216"/>
      <c r="AM1371" s="252"/>
      <c r="AN1371" s="252"/>
      <c r="AO1371" s="252"/>
      <c r="AP1371" s="252"/>
      <c r="AQ1371" s="265"/>
      <c r="AR1371" s="209"/>
    </row>
    <row r="1372" spans="1:44" ht="13.5" customHeight="1" x14ac:dyDescent="0.2">
      <c r="A1372" s="290"/>
      <c r="B1372" s="275"/>
      <c r="C1372" s="272"/>
      <c r="D1372" s="275"/>
      <c r="E1372" s="281"/>
      <c r="F1372" s="275"/>
      <c r="G1372" s="284"/>
      <c r="H1372" s="197"/>
      <c r="I1372" s="295"/>
      <c r="J1372" s="197"/>
      <c r="K1372" s="195"/>
      <c r="L1372" s="195"/>
      <c r="M1372" s="197"/>
      <c r="N1372" s="184"/>
      <c r="O1372" s="184"/>
      <c r="P1372" s="235"/>
      <c r="Q1372" s="195"/>
      <c r="R1372" s="257"/>
      <c r="S1372" s="30" t="s">
        <v>1477</v>
      </c>
      <c r="T1372" s="76"/>
      <c r="U1372" s="77"/>
      <c r="V1372" s="77"/>
      <c r="W1372" s="77"/>
      <c r="X1372" s="77"/>
      <c r="Y1372" s="77"/>
      <c r="Z1372" s="31" t="str">
        <f t="shared" si="111"/>
        <v/>
      </c>
      <c r="AA1372" s="81">
        <f t="shared" si="115"/>
        <v>0</v>
      </c>
      <c r="AB1372" s="81">
        <f t="shared" si="114"/>
        <v>0</v>
      </c>
      <c r="AC1372" s="338"/>
      <c r="AD1372" s="238"/>
      <c r="AE1372" s="238"/>
      <c r="AF1372" s="184"/>
      <c r="AG1372" s="184"/>
      <c r="AH1372" s="200"/>
      <c r="AI1372" s="200"/>
      <c r="AJ1372" s="216"/>
      <c r="AK1372" s="216"/>
      <c r="AL1372" s="216"/>
      <c r="AM1372" s="252"/>
      <c r="AN1372" s="252"/>
      <c r="AO1372" s="252"/>
      <c r="AP1372" s="252"/>
      <c r="AQ1372" s="265"/>
      <c r="AR1372" s="209"/>
    </row>
    <row r="1373" spans="1:44" ht="13.5" customHeight="1" x14ac:dyDescent="0.2">
      <c r="A1373" s="290"/>
      <c r="B1373" s="275"/>
      <c r="C1373" s="272"/>
      <c r="D1373" s="275"/>
      <c r="E1373" s="281"/>
      <c r="F1373" s="275"/>
      <c r="G1373" s="284"/>
      <c r="H1373" s="197"/>
      <c r="I1373" s="295">
        <v>54.5</v>
      </c>
      <c r="J1373" s="197"/>
      <c r="K1373" s="195"/>
      <c r="L1373" s="195"/>
      <c r="M1373" s="197"/>
      <c r="N1373" s="184"/>
      <c r="O1373" s="184"/>
      <c r="P1373" s="235"/>
      <c r="Q1373" s="195"/>
      <c r="R1373" s="298">
        <f>IF(Q1373="SI",1,IF(Q1373="NO",3,0))</f>
        <v>0</v>
      </c>
      <c r="S1373" s="30" t="s">
        <v>1478</v>
      </c>
      <c r="T1373" s="76"/>
      <c r="U1373" s="77"/>
      <c r="V1373" s="77"/>
      <c r="W1373" s="77"/>
      <c r="X1373" s="77"/>
      <c r="Y1373" s="77"/>
      <c r="Z1373" s="31" t="str">
        <f t="shared" si="111"/>
        <v/>
      </c>
      <c r="AA1373" s="81">
        <f t="shared" si="115"/>
        <v>0</v>
      </c>
      <c r="AB1373" s="81">
        <f t="shared" si="114"/>
        <v>0</v>
      </c>
      <c r="AC1373" s="338"/>
      <c r="AD1373" s="238"/>
      <c r="AE1373" s="238"/>
      <c r="AF1373" s="184"/>
      <c r="AG1373" s="184"/>
      <c r="AH1373" s="200"/>
      <c r="AI1373" s="200"/>
      <c r="AJ1373" s="216"/>
      <c r="AK1373" s="216"/>
      <c r="AL1373" s="216"/>
      <c r="AM1373" s="252"/>
      <c r="AN1373" s="252"/>
      <c r="AO1373" s="252"/>
      <c r="AP1373" s="252"/>
      <c r="AQ1373" s="265"/>
      <c r="AR1373" s="208"/>
    </row>
    <row r="1374" spans="1:44" ht="13.5" customHeight="1" x14ac:dyDescent="0.2">
      <c r="A1374" s="290"/>
      <c r="B1374" s="275"/>
      <c r="C1374" s="272"/>
      <c r="D1374" s="275"/>
      <c r="E1374" s="281"/>
      <c r="F1374" s="275"/>
      <c r="G1374" s="284"/>
      <c r="H1374" s="197"/>
      <c r="I1374" s="295"/>
      <c r="J1374" s="197"/>
      <c r="K1374" s="195"/>
      <c r="L1374" s="195"/>
      <c r="M1374" s="197"/>
      <c r="N1374" s="184"/>
      <c r="O1374" s="184"/>
      <c r="P1374" s="235"/>
      <c r="Q1374" s="195"/>
      <c r="R1374" s="257"/>
      <c r="S1374" s="30" t="s">
        <v>1479</v>
      </c>
      <c r="T1374" s="76"/>
      <c r="U1374" s="77"/>
      <c r="V1374" s="77"/>
      <c r="W1374" s="77"/>
      <c r="X1374" s="77"/>
      <c r="Y1374" s="77"/>
      <c r="Z1374" s="31" t="str">
        <f t="shared" si="111"/>
        <v/>
      </c>
      <c r="AA1374" s="81">
        <f t="shared" si="115"/>
        <v>0</v>
      </c>
      <c r="AB1374" s="81">
        <f t="shared" si="114"/>
        <v>0</v>
      </c>
      <c r="AC1374" s="338"/>
      <c r="AD1374" s="238"/>
      <c r="AE1374" s="238"/>
      <c r="AF1374" s="184"/>
      <c r="AG1374" s="184"/>
      <c r="AH1374" s="200"/>
      <c r="AI1374" s="200"/>
      <c r="AJ1374" s="216"/>
      <c r="AK1374" s="216"/>
      <c r="AL1374" s="216"/>
      <c r="AM1374" s="252"/>
      <c r="AN1374" s="252"/>
      <c r="AO1374" s="252"/>
      <c r="AP1374" s="252"/>
      <c r="AQ1374" s="265"/>
      <c r="AR1374" s="209"/>
    </row>
    <row r="1375" spans="1:44" ht="13.5" customHeight="1" x14ac:dyDescent="0.2">
      <c r="A1375" s="290"/>
      <c r="B1375" s="275"/>
      <c r="C1375" s="272"/>
      <c r="D1375" s="275"/>
      <c r="E1375" s="281"/>
      <c r="F1375" s="275"/>
      <c r="G1375" s="284"/>
      <c r="H1375" s="197"/>
      <c r="I1375" s="295"/>
      <c r="J1375" s="197"/>
      <c r="K1375" s="195"/>
      <c r="L1375" s="195"/>
      <c r="M1375" s="197"/>
      <c r="N1375" s="184"/>
      <c r="O1375" s="184"/>
      <c r="P1375" s="235"/>
      <c r="Q1375" s="195"/>
      <c r="R1375" s="257"/>
      <c r="S1375" s="30" t="s">
        <v>1480</v>
      </c>
      <c r="T1375" s="76"/>
      <c r="U1375" s="77"/>
      <c r="V1375" s="77"/>
      <c r="W1375" s="77"/>
      <c r="X1375" s="77"/>
      <c r="Y1375" s="77"/>
      <c r="Z1375" s="31" t="str">
        <f t="shared" ref="Z1375:Z1438" si="116">IF($T1375&lt;&gt;"",IF(AND(V1375="SI",W1375="SI",X1375="SI",Y1375="SI"),"Suficiente",IF(OR(V1375="NO",W1375="NO",X1375="NO",Y1375="NO"),"Deficiente",IF(OR(V1375="",W1375="",X1375="",Y1375=""),"Falta Valorar el Control",""))),"")</f>
        <v/>
      </c>
      <c r="AA1375" s="81">
        <f t="shared" si="115"/>
        <v>0</v>
      </c>
      <c r="AB1375" s="81">
        <f t="shared" si="114"/>
        <v>0</v>
      </c>
      <c r="AC1375" s="338"/>
      <c r="AD1375" s="238"/>
      <c r="AE1375" s="238"/>
      <c r="AF1375" s="184"/>
      <c r="AG1375" s="184"/>
      <c r="AH1375" s="200"/>
      <c r="AI1375" s="200"/>
      <c r="AJ1375" s="216"/>
      <c r="AK1375" s="216"/>
      <c r="AL1375" s="216"/>
      <c r="AM1375" s="252"/>
      <c r="AN1375" s="252"/>
      <c r="AO1375" s="252"/>
      <c r="AP1375" s="252"/>
      <c r="AQ1375" s="265"/>
      <c r="AR1375" s="209"/>
    </row>
    <row r="1376" spans="1:44" ht="13.5" customHeight="1" x14ac:dyDescent="0.2">
      <c r="A1376" s="290"/>
      <c r="B1376" s="275"/>
      <c r="C1376" s="272"/>
      <c r="D1376" s="275"/>
      <c r="E1376" s="281"/>
      <c r="F1376" s="275"/>
      <c r="G1376" s="284"/>
      <c r="H1376" s="197"/>
      <c r="I1376" s="295"/>
      <c r="J1376" s="197"/>
      <c r="K1376" s="195"/>
      <c r="L1376" s="195"/>
      <c r="M1376" s="197"/>
      <c r="N1376" s="184"/>
      <c r="O1376" s="184"/>
      <c r="P1376" s="235"/>
      <c r="Q1376" s="195"/>
      <c r="R1376" s="257"/>
      <c r="S1376" s="30" t="s">
        <v>1481</v>
      </c>
      <c r="T1376" s="76"/>
      <c r="U1376" s="77"/>
      <c r="V1376" s="77"/>
      <c r="W1376" s="77"/>
      <c r="X1376" s="77"/>
      <c r="Y1376" s="77"/>
      <c r="Z1376" s="31" t="str">
        <f t="shared" si="116"/>
        <v/>
      </c>
      <c r="AA1376" s="81">
        <f t="shared" si="115"/>
        <v>0</v>
      </c>
      <c r="AB1376" s="81">
        <f t="shared" si="114"/>
        <v>0</v>
      </c>
      <c r="AC1376" s="338"/>
      <c r="AD1376" s="238"/>
      <c r="AE1376" s="238"/>
      <c r="AF1376" s="184"/>
      <c r="AG1376" s="184"/>
      <c r="AH1376" s="200"/>
      <c r="AI1376" s="200"/>
      <c r="AJ1376" s="216"/>
      <c r="AK1376" s="216"/>
      <c r="AL1376" s="216"/>
      <c r="AM1376" s="252"/>
      <c r="AN1376" s="252"/>
      <c r="AO1376" s="252"/>
      <c r="AP1376" s="252"/>
      <c r="AQ1376" s="265"/>
      <c r="AR1376" s="209"/>
    </row>
    <row r="1377" spans="1:44" ht="13.5" customHeight="1" x14ac:dyDescent="0.2">
      <c r="A1377" s="291"/>
      <c r="B1377" s="276"/>
      <c r="C1377" s="273"/>
      <c r="D1377" s="276"/>
      <c r="E1377" s="282"/>
      <c r="F1377" s="276"/>
      <c r="G1377" s="285"/>
      <c r="H1377" s="198"/>
      <c r="I1377" s="296"/>
      <c r="J1377" s="198"/>
      <c r="K1377" s="233"/>
      <c r="L1377" s="233"/>
      <c r="M1377" s="198"/>
      <c r="N1377" s="185"/>
      <c r="O1377" s="185"/>
      <c r="P1377" s="236"/>
      <c r="Q1377" s="233"/>
      <c r="R1377" s="299"/>
      <c r="S1377" s="32" t="s">
        <v>1482</v>
      </c>
      <c r="T1377" s="78"/>
      <c r="U1377" s="79"/>
      <c r="V1377" s="79"/>
      <c r="W1377" s="79"/>
      <c r="X1377" s="79"/>
      <c r="Y1377" s="79"/>
      <c r="Z1377" s="33" t="str">
        <f t="shared" si="116"/>
        <v/>
      </c>
      <c r="AA1377" s="82">
        <f t="shared" si="115"/>
        <v>0</v>
      </c>
      <c r="AB1377" s="82">
        <f t="shared" si="114"/>
        <v>0</v>
      </c>
      <c r="AC1377" s="339"/>
      <c r="AD1377" s="239"/>
      <c r="AE1377" s="239"/>
      <c r="AF1377" s="185"/>
      <c r="AG1377" s="185"/>
      <c r="AH1377" s="201"/>
      <c r="AI1377" s="201"/>
      <c r="AJ1377" s="217"/>
      <c r="AK1377" s="217"/>
      <c r="AL1377" s="217"/>
      <c r="AM1377" s="253"/>
      <c r="AN1377" s="253"/>
      <c r="AO1377" s="253"/>
      <c r="AP1377" s="253"/>
      <c r="AQ1377" s="266"/>
      <c r="AR1377" s="210"/>
    </row>
    <row r="1378" spans="1:44" ht="25.5" x14ac:dyDescent="0.2">
      <c r="A1378" s="277" t="str">
        <f>IF(E1378&lt;&gt;"",'Información General'!$D$15&amp;"_"&amp;+$A$1+55,"")</f>
        <v/>
      </c>
      <c r="B1378" s="286"/>
      <c r="C1378" s="304"/>
      <c r="D1378" s="286"/>
      <c r="E1378" s="301"/>
      <c r="F1378" s="286"/>
      <c r="G1378" s="224"/>
      <c r="H1378" s="242"/>
      <c r="I1378" s="245">
        <v>55.1</v>
      </c>
      <c r="J1378" s="227"/>
      <c r="K1378" s="232"/>
      <c r="L1378" s="232"/>
      <c r="M1378" s="227"/>
      <c r="N1378" s="189"/>
      <c r="O1378" s="189"/>
      <c r="P1378" s="192" t="str">
        <f>IF(AND(N1378&lt;&gt;"",O1378&lt;&gt;""),IF(AND(N1378&gt;5,O1378&gt;5),"I",IF(AND(N1378&lt;=5,O1378&gt;5),"II",IF(AND(N1378&gt;5,O1378&lt;=5),"IV",IF(AND(N1378&lt;=5,O1378&lt;=5),"III")))),"")</f>
        <v/>
      </c>
      <c r="Q1378" s="232"/>
      <c r="R1378" s="310">
        <f>IF(Q1378="SI",1,IF(Q1378="NO",3,0))</f>
        <v>0</v>
      </c>
      <c r="S1378" s="28" t="s">
        <v>1483</v>
      </c>
      <c r="T1378" s="73" t="s">
        <v>635</v>
      </c>
      <c r="U1378" s="74" t="s">
        <v>8</v>
      </c>
      <c r="V1378" s="74" t="s">
        <v>11</v>
      </c>
      <c r="W1378" s="74" t="s">
        <v>11</v>
      </c>
      <c r="X1378" s="74" t="s">
        <v>11</v>
      </c>
      <c r="Y1378" s="74" t="s">
        <v>11</v>
      </c>
      <c r="Z1378" s="29" t="str">
        <f t="shared" si="116"/>
        <v>Suficiente</v>
      </c>
      <c r="AA1378" s="80">
        <f t="shared" si="115"/>
        <v>1</v>
      </c>
      <c r="AB1378" s="80">
        <f>IF(Z1378="Deficiente",1,0)</f>
        <v>0</v>
      </c>
      <c r="AC1378" s="307" t="str">
        <f>IF(SUM(R1378:R1402)&gt;=1,IF((SUM(R1378:R1402)/COUNTA(Q1378:Q1402))=1,IF(SUM(AA1378:AA1402)&gt;=1,IF(SUM(AA1378:AA1402)/(SUM(AA1378:AA1402)+SUM(AB1378:AB1402))=100%,"SI","NO"),"NO"),"NO"),"")</f>
        <v/>
      </c>
      <c r="AD1378" s="241" t="str">
        <f>IF($N1378=1,"b","")</f>
        <v/>
      </c>
      <c r="AE1378" s="241" t="str">
        <f>IF($O1378=1,"b","")</f>
        <v/>
      </c>
      <c r="AF1378" s="189"/>
      <c r="AG1378" s="189"/>
      <c r="AH1378" s="202">
        <f>IF(OR($AD1378="b",$AE1378="b"),2,0)</f>
        <v>0</v>
      </c>
      <c r="AI1378" s="202">
        <f>IF(AND($N1378=1,$AF1378=1,$O1378=1,$AG1378=1),1,0)</f>
        <v>0</v>
      </c>
      <c r="AJ1378" s="186">
        <f>IF(AF1378&lt;&gt;"",IF(AI1378=1,1,IF(OR($AF1378&gt;$N1378,AND($AC1378="SI",$AF1378=$N1378),AND($AC1378="NO",$AF1378&lt;&gt;$N1378)),0,1)),0)</f>
        <v>0</v>
      </c>
      <c r="AK1378" s="186">
        <f>IF(AG1378&lt;&gt;"",IF(AI1378=1,1,IF(OR(AG1378&gt;O1378,AND(AC1378="SI",AG1378=O1378),AND(AC1378="NO",AG1378&lt;&gt;O1378)),0,1)),0)</f>
        <v>0</v>
      </c>
      <c r="AL1378" s="186">
        <f>IF(AC1378&lt;&gt;"",(+AI1378+AJ1378+AK1378),0)</f>
        <v>0</v>
      </c>
      <c r="AM1378" s="251" t="str">
        <f>IF($AL1378&gt;=2,IF(AND($AF1378="",$AG1378=""),"",IF(AND($AF1378&gt;5,$AG1378&gt;5),"I","")),"")</f>
        <v/>
      </c>
      <c r="AN1378" s="251" t="str">
        <f>IF($AL1378&gt;=2,IF(AND($AF1378="",$AG1378=""),"",IF(AND($AF1378&lt;6,$AG1378&gt;5),"II","")),"")</f>
        <v/>
      </c>
      <c r="AO1378" s="251" t="str">
        <f>IF($AL1378&gt;=2,IF(AND($AF1378="",$AG1378=""),"",IF(AND($AF1378&lt;6,$AG1378&lt;6),"III","")),"")</f>
        <v/>
      </c>
      <c r="AP1378" s="251" t="str">
        <f>IF($AL1378&gt;=2,IF(AND($AF1378="",$AG1378=""),"",IF(AND($AF1378&gt;5,$AG1378&lt;6),"IV","")),"")</f>
        <v/>
      </c>
      <c r="AQ1378" s="261"/>
      <c r="AR1378" s="254"/>
    </row>
    <row r="1379" spans="1:44" ht="13.5" customHeight="1" x14ac:dyDescent="0.2">
      <c r="A1379" s="278"/>
      <c r="B1379" s="287"/>
      <c r="C1379" s="305"/>
      <c r="D1379" s="287"/>
      <c r="E1379" s="302"/>
      <c r="F1379" s="287"/>
      <c r="G1379" s="225"/>
      <c r="H1379" s="197"/>
      <c r="I1379" s="243"/>
      <c r="J1379" s="182"/>
      <c r="K1379" s="180"/>
      <c r="L1379" s="180"/>
      <c r="M1379" s="182"/>
      <c r="N1379" s="190"/>
      <c r="O1379" s="190"/>
      <c r="P1379" s="193"/>
      <c r="Q1379" s="180"/>
      <c r="R1379" s="257"/>
      <c r="S1379" s="30" t="s">
        <v>1484</v>
      </c>
      <c r="T1379" s="76"/>
      <c r="U1379" s="77"/>
      <c r="V1379" s="77"/>
      <c r="W1379" s="77"/>
      <c r="X1379" s="77"/>
      <c r="Y1379" s="77"/>
      <c r="Z1379" s="31" t="str">
        <f t="shared" si="116"/>
        <v/>
      </c>
      <c r="AA1379" s="81">
        <f t="shared" si="115"/>
        <v>0</v>
      </c>
      <c r="AB1379" s="81">
        <f t="shared" ref="AB1379:AB1402" si="117">IF(Z1379="Deficiente",1,0)</f>
        <v>0</v>
      </c>
      <c r="AC1379" s="308"/>
      <c r="AD1379" s="238"/>
      <c r="AE1379" s="238"/>
      <c r="AF1379" s="190"/>
      <c r="AG1379" s="190"/>
      <c r="AH1379" s="200"/>
      <c r="AI1379" s="200"/>
      <c r="AJ1379" s="187"/>
      <c r="AK1379" s="187"/>
      <c r="AL1379" s="187"/>
      <c r="AM1379" s="252"/>
      <c r="AN1379" s="252"/>
      <c r="AO1379" s="252"/>
      <c r="AP1379" s="252"/>
      <c r="AQ1379" s="262"/>
      <c r="AR1379" s="209"/>
    </row>
    <row r="1380" spans="1:44" ht="13.5" customHeight="1" x14ac:dyDescent="0.2">
      <c r="A1380" s="278"/>
      <c r="B1380" s="287"/>
      <c r="C1380" s="305"/>
      <c r="D1380" s="287"/>
      <c r="E1380" s="302"/>
      <c r="F1380" s="287"/>
      <c r="G1380" s="225"/>
      <c r="H1380" s="197"/>
      <c r="I1380" s="243"/>
      <c r="J1380" s="182"/>
      <c r="K1380" s="180"/>
      <c r="L1380" s="180"/>
      <c r="M1380" s="182"/>
      <c r="N1380" s="190"/>
      <c r="O1380" s="190"/>
      <c r="P1380" s="193"/>
      <c r="Q1380" s="180"/>
      <c r="R1380" s="257"/>
      <c r="S1380" s="30" t="s">
        <v>1485</v>
      </c>
      <c r="T1380" s="76"/>
      <c r="U1380" s="77"/>
      <c r="V1380" s="77"/>
      <c r="W1380" s="77"/>
      <c r="X1380" s="77"/>
      <c r="Y1380" s="77"/>
      <c r="Z1380" s="31" t="str">
        <f t="shared" si="116"/>
        <v/>
      </c>
      <c r="AA1380" s="81">
        <f t="shared" si="115"/>
        <v>0</v>
      </c>
      <c r="AB1380" s="81">
        <f t="shared" si="117"/>
        <v>0</v>
      </c>
      <c r="AC1380" s="308"/>
      <c r="AD1380" s="238"/>
      <c r="AE1380" s="238"/>
      <c r="AF1380" s="190"/>
      <c r="AG1380" s="190"/>
      <c r="AH1380" s="200"/>
      <c r="AI1380" s="200"/>
      <c r="AJ1380" s="187"/>
      <c r="AK1380" s="187"/>
      <c r="AL1380" s="187"/>
      <c r="AM1380" s="252"/>
      <c r="AN1380" s="252"/>
      <c r="AO1380" s="252"/>
      <c r="AP1380" s="252"/>
      <c r="AQ1380" s="262"/>
      <c r="AR1380" s="209"/>
    </row>
    <row r="1381" spans="1:44" ht="13.5" customHeight="1" x14ac:dyDescent="0.2">
      <c r="A1381" s="278"/>
      <c r="B1381" s="287"/>
      <c r="C1381" s="305"/>
      <c r="D1381" s="287"/>
      <c r="E1381" s="302"/>
      <c r="F1381" s="287"/>
      <c r="G1381" s="225"/>
      <c r="H1381" s="197"/>
      <c r="I1381" s="243"/>
      <c r="J1381" s="182"/>
      <c r="K1381" s="180"/>
      <c r="L1381" s="180"/>
      <c r="M1381" s="182"/>
      <c r="N1381" s="190"/>
      <c r="O1381" s="190"/>
      <c r="P1381" s="193"/>
      <c r="Q1381" s="180"/>
      <c r="R1381" s="257"/>
      <c r="S1381" s="30" t="s">
        <v>1486</v>
      </c>
      <c r="T1381" s="76"/>
      <c r="U1381" s="77"/>
      <c r="V1381" s="77"/>
      <c r="W1381" s="77"/>
      <c r="X1381" s="77"/>
      <c r="Y1381" s="77"/>
      <c r="Z1381" s="31" t="str">
        <f t="shared" si="116"/>
        <v/>
      </c>
      <c r="AA1381" s="81">
        <f t="shared" si="115"/>
        <v>0</v>
      </c>
      <c r="AB1381" s="81">
        <f t="shared" si="117"/>
        <v>0</v>
      </c>
      <c r="AC1381" s="308"/>
      <c r="AD1381" s="238"/>
      <c r="AE1381" s="238"/>
      <c r="AF1381" s="190"/>
      <c r="AG1381" s="190"/>
      <c r="AH1381" s="200"/>
      <c r="AI1381" s="200"/>
      <c r="AJ1381" s="187"/>
      <c r="AK1381" s="187"/>
      <c r="AL1381" s="187"/>
      <c r="AM1381" s="252"/>
      <c r="AN1381" s="252"/>
      <c r="AO1381" s="252"/>
      <c r="AP1381" s="252"/>
      <c r="AQ1381" s="262"/>
      <c r="AR1381" s="209"/>
    </row>
    <row r="1382" spans="1:44" ht="13.5" customHeight="1" x14ac:dyDescent="0.2">
      <c r="A1382" s="278"/>
      <c r="B1382" s="287"/>
      <c r="C1382" s="305"/>
      <c r="D1382" s="287"/>
      <c r="E1382" s="302"/>
      <c r="F1382" s="287"/>
      <c r="G1382" s="225"/>
      <c r="H1382" s="197"/>
      <c r="I1382" s="243"/>
      <c r="J1382" s="182"/>
      <c r="K1382" s="180"/>
      <c r="L1382" s="180"/>
      <c r="M1382" s="182"/>
      <c r="N1382" s="190"/>
      <c r="O1382" s="190"/>
      <c r="P1382" s="193"/>
      <c r="Q1382" s="180"/>
      <c r="R1382" s="257"/>
      <c r="S1382" s="30" t="s">
        <v>1487</v>
      </c>
      <c r="T1382" s="76"/>
      <c r="U1382" s="77"/>
      <c r="V1382" s="77"/>
      <c r="W1382" s="77"/>
      <c r="X1382" s="77"/>
      <c r="Y1382" s="77"/>
      <c r="Z1382" s="31" t="str">
        <f t="shared" si="116"/>
        <v/>
      </c>
      <c r="AA1382" s="81">
        <f t="shared" si="115"/>
        <v>0</v>
      </c>
      <c r="AB1382" s="81">
        <f t="shared" si="117"/>
        <v>0</v>
      </c>
      <c r="AC1382" s="308"/>
      <c r="AD1382" s="238"/>
      <c r="AE1382" s="238"/>
      <c r="AF1382" s="190"/>
      <c r="AG1382" s="190"/>
      <c r="AH1382" s="200"/>
      <c r="AI1382" s="200"/>
      <c r="AJ1382" s="187"/>
      <c r="AK1382" s="187"/>
      <c r="AL1382" s="187"/>
      <c r="AM1382" s="252"/>
      <c r="AN1382" s="252"/>
      <c r="AO1382" s="252"/>
      <c r="AP1382" s="252"/>
      <c r="AQ1382" s="262"/>
      <c r="AR1382" s="209"/>
    </row>
    <row r="1383" spans="1:44" ht="13.5" customHeight="1" x14ac:dyDescent="0.2">
      <c r="A1383" s="278"/>
      <c r="B1383" s="287"/>
      <c r="C1383" s="305"/>
      <c r="D1383" s="287"/>
      <c r="E1383" s="302"/>
      <c r="F1383" s="287"/>
      <c r="G1383" s="225"/>
      <c r="H1383" s="197"/>
      <c r="I1383" s="243">
        <v>55.2</v>
      </c>
      <c r="J1383" s="182"/>
      <c r="K1383" s="180"/>
      <c r="L1383" s="180"/>
      <c r="M1383" s="182"/>
      <c r="N1383" s="190"/>
      <c r="O1383" s="190"/>
      <c r="P1383" s="193"/>
      <c r="Q1383" s="180"/>
      <c r="R1383" s="256">
        <f>IF(Q1383="SI",1,IF(Q1383="NO",3,0))</f>
        <v>0</v>
      </c>
      <c r="S1383" s="30" t="s">
        <v>1488</v>
      </c>
      <c r="T1383" s="76"/>
      <c r="U1383" s="77"/>
      <c r="V1383" s="77"/>
      <c r="W1383" s="77"/>
      <c r="X1383" s="77"/>
      <c r="Y1383" s="77"/>
      <c r="Z1383" s="31" t="str">
        <f t="shared" si="116"/>
        <v/>
      </c>
      <c r="AA1383" s="81">
        <f t="shared" si="115"/>
        <v>0</v>
      </c>
      <c r="AB1383" s="81">
        <f t="shared" si="117"/>
        <v>0</v>
      </c>
      <c r="AC1383" s="308"/>
      <c r="AD1383" s="238"/>
      <c r="AE1383" s="238"/>
      <c r="AF1383" s="190"/>
      <c r="AG1383" s="190"/>
      <c r="AH1383" s="200"/>
      <c r="AI1383" s="200"/>
      <c r="AJ1383" s="187"/>
      <c r="AK1383" s="187"/>
      <c r="AL1383" s="187"/>
      <c r="AM1383" s="252"/>
      <c r="AN1383" s="252"/>
      <c r="AO1383" s="252"/>
      <c r="AP1383" s="252"/>
      <c r="AQ1383" s="262"/>
      <c r="AR1383" s="255"/>
    </row>
    <row r="1384" spans="1:44" ht="13.5" customHeight="1" x14ac:dyDescent="0.2">
      <c r="A1384" s="278"/>
      <c r="B1384" s="287"/>
      <c r="C1384" s="305"/>
      <c r="D1384" s="287"/>
      <c r="E1384" s="302"/>
      <c r="F1384" s="287"/>
      <c r="G1384" s="225"/>
      <c r="H1384" s="197"/>
      <c r="I1384" s="243"/>
      <c r="J1384" s="182"/>
      <c r="K1384" s="180"/>
      <c r="L1384" s="180"/>
      <c r="M1384" s="182"/>
      <c r="N1384" s="190"/>
      <c r="O1384" s="190"/>
      <c r="P1384" s="193"/>
      <c r="Q1384" s="180"/>
      <c r="R1384" s="257"/>
      <c r="S1384" s="30" t="s">
        <v>1489</v>
      </c>
      <c r="T1384" s="76"/>
      <c r="U1384" s="77"/>
      <c r="V1384" s="77"/>
      <c r="W1384" s="77"/>
      <c r="X1384" s="77"/>
      <c r="Y1384" s="77"/>
      <c r="Z1384" s="31" t="str">
        <f t="shared" si="116"/>
        <v/>
      </c>
      <c r="AA1384" s="81">
        <f t="shared" si="115"/>
        <v>0</v>
      </c>
      <c r="AB1384" s="81">
        <f t="shared" si="117"/>
        <v>0</v>
      </c>
      <c r="AC1384" s="308"/>
      <c r="AD1384" s="238"/>
      <c r="AE1384" s="238"/>
      <c r="AF1384" s="190"/>
      <c r="AG1384" s="190"/>
      <c r="AH1384" s="200"/>
      <c r="AI1384" s="200"/>
      <c r="AJ1384" s="187"/>
      <c r="AK1384" s="187"/>
      <c r="AL1384" s="187"/>
      <c r="AM1384" s="252"/>
      <c r="AN1384" s="252"/>
      <c r="AO1384" s="252"/>
      <c r="AP1384" s="252"/>
      <c r="AQ1384" s="262"/>
      <c r="AR1384" s="209"/>
    </row>
    <row r="1385" spans="1:44" ht="13.5" customHeight="1" x14ac:dyDescent="0.2">
      <c r="A1385" s="278"/>
      <c r="B1385" s="287"/>
      <c r="C1385" s="305"/>
      <c r="D1385" s="287"/>
      <c r="E1385" s="302"/>
      <c r="F1385" s="287"/>
      <c r="G1385" s="225"/>
      <c r="H1385" s="197"/>
      <c r="I1385" s="243"/>
      <c r="J1385" s="182"/>
      <c r="K1385" s="180"/>
      <c r="L1385" s="180"/>
      <c r="M1385" s="182"/>
      <c r="N1385" s="190"/>
      <c r="O1385" s="190"/>
      <c r="P1385" s="193"/>
      <c r="Q1385" s="180"/>
      <c r="R1385" s="257"/>
      <c r="S1385" s="30" t="s">
        <v>1490</v>
      </c>
      <c r="T1385" s="76"/>
      <c r="U1385" s="77"/>
      <c r="V1385" s="77"/>
      <c r="W1385" s="77"/>
      <c r="X1385" s="77"/>
      <c r="Y1385" s="77"/>
      <c r="Z1385" s="31" t="str">
        <f t="shared" si="116"/>
        <v/>
      </c>
      <c r="AA1385" s="81">
        <f t="shared" si="115"/>
        <v>0</v>
      </c>
      <c r="AB1385" s="81">
        <f t="shared" si="117"/>
        <v>0</v>
      </c>
      <c r="AC1385" s="308"/>
      <c r="AD1385" s="238"/>
      <c r="AE1385" s="238"/>
      <c r="AF1385" s="190"/>
      <c r="AG1385" s="190"/>
      <c r="AH1385" s="200"/>
      <c r="AI1385" s="200"/>
      <c r="AJ1385" s="187"/>
      <c r="AK1385" s="187"/>
      <c r="AL1385" s="187"/>
      <c r="AM1385" s="252"/>
      <c r="AN1385" s="252"/>
      <c r="AO1385" s="252"/>
      <c r="AP1385" s="252"/>
      <c r="AQ1385" s="262"/>
      <c r="AR1385" s="209"/>
    </row>
    <row r="1386" spans="1:44" ht="13.5" customHeight="1" x14ac:dyDescent="0.2">
      <c r="A1386" s="278"/>
      <c r="B1386" s="287"/>
      <c r="C1386" s="305"/>
      <c r="D1386" s="287"/>
      <c r="E1386" s="302"/>
      <c r="F1386" s="287"/>
      <c r="G1386" s="225"/>
      <c r="H1386" s="197"/>
      <c r="I1386" s="243"/>
      <c r="J1386" s="182"/>
      <c r="K1386" s="180"/>
      <c r="L1386" s="180"/>
      <c r="M1386" s="182"/>
      <c r="N1386" s="190"/>
      <c r="O1386" s="190"/>
      <c r="P1386" s="193"/>
      <c r="Q1386" s="180"/>
      <c r="R1386" s="257"/>
      <c r="S1386" s="30" t="s">
        <v>1491</v>
      </c>
      <c r="T1386" s="76"/>
      <c r="U1386" s="77"/>
      <c r="V1386" s="77"/>
      <c r="W1386" s="77"/>
      <c r="X1386" s="77"/>
      <c r="Y1386" s="77"/>
      <c r="Z1386" s="31" t="str">
        <f t="shared" si="116"/>
        <v/>
      </c>
      <c r="AA1386" s="81">
        <f t="shared" si="115"/>
        <v>0</v>
      </c>
      <c r="AB1386" s="81">
        <f t="shared" si="117"/>
        <v>0</v>
      </c>
      <c r="AC1386" s="308"/>
      <c r="AD1386" s="238"/>
      <c r="AE1386" s="238"/>
      <c r="AF1386" s="190"/>
      <c r="AG1386" s="190"/>
      <c r="AH1386" s="200"/>
      <c r="AI1386" s="200"/>
      <c r="AJ1386" s="187"/>
      <c r="AK1386" s="187"/>
      <c r="AL1386" s="187"/>
      <c r="AM1386" s="252"/>
      <c r="AN1386" s="252"/>
      <c r="AO1386" s="252"/>
      <c r="AP1386" s="252"/>
      <c r="AQ1386" s="262"/>
      <c r="AR1386" s="209"/>
    </row>
    <row r="1387" spans="1:44" ht="13.5" customHeight="1" x14ac:dyDescent="0.2">
      <c r="A1387" s="278"/>
      <c r="B1387" s="287"/>
      <c r="C1387" s="305"/>
      <c r="D1387" s="287"/>
      <c r="E1387" s="302"/>
      <c r="F1387" s="287"/>
      <c r="G1387" s="225"/>
      <c r="H1387" s="197"/>
      <c r="I1387" s="243"/>
      <c r="J1387" s="182"/>
      <c r="K1387" s="180"/>
      <c r="L1387" s="180"/>
      <c r="M1387" s="182"/>
      <c r="N1387" s="190"/>
      <c r="O1387" s="190"/>
      <c r="P1387" s="193"/>
      <c r="Q1387" s="180"/>
      <c r="R1387" s="257"/>
      <c r="S1387" s="30" t="s">
        <v>1492</v>
      </c>
      <c r="T1387" s="76"/>
      <c r="U1387" s="77"/>
      <c r="V1387" s="77"/>
      <c r="W1387" s="77"/>
      <c r="X1387" s="77"/>
      <c r="Y1387" s="77"/>
      <c r="Z1387" s="31" t="str">
        <f t="shared" si="116"/>
        <v/>
      </c>
      <c r="AA1387" s="81">
        <f t="shared" si="115"/>
        <v>0</v>
      </c>
      <c r="AB1387" s="81">
        <f t="shared" si="117"/>
        <v>0</v>
      </c>
      <c r="AC1387" s="308"/>
      <c r="AD1387" s="238"/>
      <c r="AE1387" s="238"/>
      <c r="AF1387" s="190"/>
      <c r="AG1387" s="190"/>
      <c r="AH1387" s="200"/>
      <c r="AI1387" s="200"/>
      <c r="AJ1387" s="187"/>
      <c r="AK1387" s="187"/>
      <c r="AL1387" s="187"/>
      <c r="AM1387" s="252"/>
      <c r="AN1387" s="252"/>
      <c r="AO1387" s="252"/>
      <c r="AP1387" s="252"/>
      <c r="AQ1387" s="262"/>
      <c r="AR1387" s="209"/>
    </row>
    <row r="1388" spans="1:44" ht="13.5" customHeight="1" x14ac:dyDescent="0.2">
      <c r="A1388" s="278"/>
      <c r="B1388" s="287"/>
      <c r="C1388" s="305"/>
      <c r="D1388" s="287"/>
      <c r="E1388" s="302"/>
      <c r="F1388" s="287"/>
      <c r="G1388" s="225"/>
      <c r="H1388" s="197"/>
      <c r="I1388" s="243">
        <v>55.3</v>
      </c>
      <c r="J1388" s="182"/>
      <c r="K1388" s="180"/>
      <c r="L1388" s="180"/>
      <c r="M1388" s="182"/>
      <c r="N1388" s="190"/>
      <c r="O1388" s="190"/>
      <c r="P1388" s="193"/>
      <c r="Q1388" s="180"/>
      <c r="R1388" s="256">
        <f>IF(Q1388="SI",1,IF(Q1388="NO",3,0))</f>
        <v>0</v>
      </c>
      <c r="S1388" s="30" t="s">
        <v>1493</v>
      </c>
      <c r="T1388" s="76"/>
      <c r="U1388" s="77"/>
      <c r="V1388" s="77"/>
      <c r="W1388" s="77"/>
      <c r="X1388" s="77"/>
      <c r="Y1388" s="77"/>
      <c r="Z1388" s="31" t="str">
        <f t="shared" si="116"/>
        <v/>
      </c>
      <c r="AA1388" s="81">
        <f t="shared" si="115"/>
        <v>0</v>
      </c>
      <c r="AB1388" s="81">
        <f t="shared" si="117"/>
        <v>0</v>
      </c>
      <c r="AC1388" s="308"/>
      <c r="AD1388" s="238"/>
      <c r="AE1388" s="238"/>
      <c r="AF1388" s="190"/>
      <c r="AG1388" s="190"/>
      <c r="AH1388" s="200"/>
      <c r="AI1388" s="200"/>
      <c r="AJ1388" s="187"/>
      <c r="AK1388" s="187"/>
      <c r="AL1388" s="187"/>
      <c r="AM1388" s="252"/>
      <c r="AN1388" s="252"/>
      <c r="AO1388" s="252"/>
      <c r="AP1388" s="252"/>
      <c r="AQ1388" s="262"/>
      <c r="AR1388" s="255"/>
    </row>
    <row r="1389" spans="1:44" ht="13.5" customHeight="1" x14ac:dyDescent="0.2">
      <c r="A1389" s="278"/>
      <c r="B1389" s="287"/>
      <c r="C1389" s="305"/>
      <c r="D1389" s="287"/>
      <c r="E1389" s="302"/>
      <c r="F1389" s="287"/>
      <c r="G1389" s="225"/>
      <c r="H1389" s="197"/>
      <c r="I1389" s="243"/>
      <c r="J1389" s="182"/>
      <c r="K1389" s="180"/>
      <c r="L1389" s="180"/>
      <c r="M1389" s="182"/>
      <c r="N1389" s="190"/>
      <c r="O1389" s="190"/>
      <c r="P1389" s="193"/>
      <c r="Q1389" s="180"/>
      <c r="R1389" s="257"/>
      <c r="S1389" s="30" t="s">
        <v>1494</v>
      </c>
      <c r="T1389" s="76"/>
      <c r="U1389" s="77"/>
      <c r="V1389" s="77"/>
      <c r="W1389" s="77"/>
      <c r="X1389" s="77"/>
      <c r="Y1389" s="77"/>
      <c r="Z1389" s="31" t="str">
        <f t="shared" si="116"/>
        <v/>
      </c>
      <c r="AA1389" s="81">
        <f t="shared" si="115"/>
        <v>0</v>
      </c>
      <c r="AB1389" s="81">
        <f t="shared" si="117"/>
        <v>0</v>
      </c>
      <c r="AC1389" s="308"/>
      <c r="AD1389" s="238"/>
      <c r="AE1389" s="238"/>
      <c r="AF1389" s="190"/>
      <c r="AG1389" s="190"/>
      <c r="AH1389" s="200"/>
      <c r="AI1389" s="200"/>
      <c r="AJ1389" s="187"/>
      <c r="AK1389" s="187"/>
      <c r="AL1389" s="187"/>
      <c r="AM1389" s="252"/>
      <c r="AN1389" s="252"/>
      <c r="AO1389" s="252"/>
      <c r="AP1389" s="252"/>
      <c r="AQ1389" s="262"/>
      <c r="AR1389" s="209"/>
    </row>
    <row r="1390" spans="1:44" ht="13.5" customHeight="1" x14ac:dyDescent="0.2">
      <c r="A1390" s="278"/>
      <c r="B1390" s="287"/>
      <c r="C1390" s="305"/>
      <c r="D1390" s="287"/>
      <c r="E1390" s="302"/>
      <c r="F1390" s="287"/>
      <c r="G1390" s="225"/>
      <c r="H1390" s="197"/>
      <c r="I1390" s="243"/>
      <c r="J1390" s="182"/>
      <c r="K1390" s="180"/>
      <c r="L1390" s="180"/>
      <c r="M1390" s="182"/>
      <c r="N1390" s="190"/>
      <c r="O1390" s="190"/>
      <c r="P1390" s="193"/>
      <c r="Q1390" s="180"/>
      <c r="R1390" s="257"/>
      <c r="S1390" s="30" t="s">
        <v>1495</v>
      </c>
      <c r="T1390" s="76"/>
      <c r="U1390" s="77"/>
      <c r="V1390" s="77"/>
      <c r="W1390" s="77"/>
      <c r="X1390" s="77"/>
      <c r="Y1390" s="77"/>
      <c r="Z1390" s="31" t="str">
        <f t="shared" si="116"/>
        <v/>
      </c>
      <c r="AA1390" s="81">
        <f t="shared" si="115"/>
        <v>0</v>
      </c>
      <c r="AB1390" s="81">
        <f t="shared" si="117"/>
        <v>0</v>
      </c>
      <c r="AC1390" s="308"/>
      <c r="AD1390" s="238"/>
      <c r="AE1390" s="238"/>
      <c r="AF1390" s="190"/>
      <c r="AG1390" s="190"/>
      <c r="AH1390" s="200"/>
      <c r="AI1390" s="200"/>
      <c r="AJ1390" s="187"/>
      <c r="AK1390" s="187"/>
      <c r="AL1390" s="187"/>
      <c r="AM1390" s="252"/>
      <c r="AN1390" s="252"/>
      <c r="AO1390" s="252"/>
      <c r="AP1390" s="252"/>
      <c r="AQ1390" s="262"/>
      <c r="AR1390" s="209"/>
    </row>
    <row r="1391" spans="1:44" ht="13.5" customHeight="1" x14ac:dyDescent="0.2">
      <c r="A1391" s="278"/>
      <c r="B1391" s="287"/>
      <c r="C1391" s="305"/>
      <c r="D1391" s="287"/>
      <c r="E1391" s="302"/>
      <c r="F1391" s="287"/>
      <c r="G1391" s="225"/>
      <c r="H1391" s="197"/>
      <c r="I1391" s="243"/>
      <c r="J1391" s="182"/>
      <c r="K1391" s="180"/>
      <c r="L1391" s="180"/>
      <c r="M1391" s="182"/>
      <c r="N1391" s="190"/>
      <c r="O1391" s="190"/>
      <c r="P1391" s="193"/>
      <c r="Q1391" s="180"/>
      <c r="R1391" s="257"/>
      <c r="S1391" s="30" t="s">
        <v>1496</v>
      </c>
      <c r="T1391" s="76"/>
      <c r="U1391" s="77"/>
      <c r="V1391" s="77"/>
      <c r="W1391" s="77"/>
      <c r="X1391" s="77"/>
      <c r="Y1391" s="77"/>
      <c r="Z1391" s="31" t="str">
        <f t="shared" si="116"/>
        <v/>
      </c>
      <c r="AA1391" s="81">
        <f t="shared" si="115"/>
        <v>0</v>
      </c>
      <c r="AB1391" s="81">
        <f t="shared" si="117"/>
        <v>0</v>
      </c>
      <c r="AC1391" s="308"/>
      <c r="AD1391" s="238"/>
      <c r="AE1391" s="238"/>
      <c r="AF1391" s="190"/>
      <c r="AG1391" s="190"/>
      <c r="AH1391" s="200"/>
      <c r="AI1391" s="200"/>
      <c r="AJ1391" s="187"/>
      <c r="AK1391" s="187"/>
      <c r="AL1391" s="187"/>
      <c r="AM1391" s="252"/>
      <c r="AN1391" s="252"/>
      <c r="AO1391" s="252"/>
      <c r="AP1391" s="252"/>
      <c r="AQ1391" s="262"/>
      <c r="AR1391" s="209"/>
    </row>
    <row r="1392" spans="1:44" ht="13.5" customHeight="1" x14ac:dyDescent="0.2">
      <c r="A1392" s="278"/>
      <c r="B1392" s="287"/>
      <c r="C1392" s="305"/>
      <c r="D1392" s="287"/>
      <c r="E1392" s="302"/>
      <c r="F1392" s="287"/>
      <c r="G1392" s="225"/>
      <c r="H1392" s="197"/>
      <c r="I1392" s="243"/>
      <c r="J1392" s="182"/>
      <c r="K1392" s="180"/>
      <c r="L1392" s="180"/>
      <c r="M1392" s="182"/>
      <c r="N1392" s="190"/>
      <c r="O1392" s="190"/>
      <c r="P1392" s="193"/>
      <c r="Q1392" s="180"/>
      <c r="R1392" s="257"/>
      <c r="S1392" s="30" t="s">
        <v>1497</v>
      </c>
      <c r="T1392" s="76"/>
      <c r="U1392" s="77"/>
      <c r="V1392" s="77"/>
      <c r="W1392" s="77"/>
      <c r="X1392" s="77"/>
      <c r="Y1392" s="77"/>
      <c r="Z1392" s="31" t="str">
        <f t="shared" si="116"/>
        <v/>
      </c>
      <c r="AA1392" s="81">
        <f t="shared" ref="AA1392:AA1403" si="118">IF(Z1392="Suficiente",1,0)</f>
        <v>0</v>
      </c>
      <c r="AB1392" s="81">
        <f t="shared" si="117"/>
        <v>0</v>
      </c>
      <c r="AC1392" s="308"/>
      <c r="AD1392" s="238"/>
      <c r="AE1392" s="238"/>
      <c r="AF1392" s="190"/>
      <c r="AG1392" s="190"/>
      <c r="AH1392" s="200"/>
      <c r="AI1392" s="200"/>
      <c r="AJ1392" s="187"/>
      <c r="AK1392" s="187"/>
      <c r="AL1392" s="187"/>
      <c r="AM1392" s="252"/>
      <c r="AN1392" s="252"/>
      <c r="AO1392" s="252"/>
      <c r="AP1392" s="252"/>
      <c r="AQ1392" s="262"/>
      <c r="AR1392" s="209"/>
    </row>
    <row r="1393" spans="1:44" ht="13.5" customHeight="1" x14ac:dyDescent="0.2">
      <c r="A1393" s="278"/>
      <c r="B1393" s="287"/>
      <c r="C1393" s="305"/>
      <c r="D1393" s="287"/>
      <c r="E1393" s="302"/>
      <c r="F1393" s="287"/>
      <c r="G1393" s="225"/>
      <c r="H1393" s="197"/>
      <c r="I1393" s="243">
        <v>55.4</v>
      </c>
      <c r="J1393" s="182"/>
      <c r="K1393" s="180"/>
      <c r="L1393" s="180"/>
      <c r="M1393" s="182"/>
      <c r="N1393" s="190"/>
      <c r="O1393" s="190"/>
      <c r="P1393" s="193"/>
      <c r="Q1393" s="180"/>
      <c r="R1393" s="256">
        <f>IF(Q1393="SI",1,IF(Q1393="NO",3,0))</f>
        <v>0</v>
      </c>
      <c r="S1393" s="30" t="s">
        <v>1498</v>
      </c>
      <c r="T1393" s="76"/>
      <c r="U1393" s="77"/>
      <c r="V1393" s="77"/>
      <c r="W1393" s="77"/>
      <c r="X1393" s="77"/>
      <c r="Y1393" s="77"/>
      <c r="Z1393" s="31" t="str">
        <f t="shared" si="116"/>
        <v/>
      </c>
      <c r="AA1393" s="81">
        <f t="shared" si="118"/>
        <v>0</v>
      </c>
      <c r="AB1393" s="81">
        <f t="shared" si="117"/>
        <v>0</v>
      </c>
      <c r="AC1393" s="308"/>
      <c r="AD1393" s="238"/>
      <c r="AE1393" s="238"/>
      <c r="AF1393" s="190"/>
      <c r="AG1393" s="190"/>
      <c r="AH1393" s="200"/>
      <c r="AI1393" s="200"/>
      <c r="AJ1393" s="187"/>
      <c r="AK1393" s="187"/>
      <c r="AL1393" s="187"/>
      <c r="AM1393" s="252"/>
      <c r="AN1393" s="252"/>
      <c r="AO1393" s="252"/>
      <c r="AP1393" s="252"/>
      <c r="AQ1393" s="262"/>
      <c r="AR1393" s="255"/>
    </row>
    <row r="1394" spans="1:44" ht="13.5" customHeight="1" x14ac:dyDescent="0.2">
      <c r="A1394" s="278"/>
      <c r="B1394" s="287"/>
      <c r="C1394" s="305"/>
      <c r="D1394" s="287"/>
      <c r="E1394" s="302"/>
      <c r="F1394" s="287"/>
      <c r="G1394" s="225"/>
      <c r="H1394" s="197"/>
      <c r="I1394" s="243"/>
      <c r="J1394" s="182"/>
      <c r="K1394" s="180"/>
      <c r="L1394" s="180"/>
      <c r="M1394" s="182"/>
      <c r="N1394" s="190"/>
      <c r="O1394" s="190"/>
      <c r="P1394" s="193"/>
      <c r="Q1394" s="180"/>
      <c r="R1394" s="257"/>
      <c r="S1394" s="30" t="s">
        <v>1499</v>
      </c>
      <c r="T1394" s="76"/>
      <c r="U1394" s="77"/>
      <c r="V1394" s="77"/>
      <c r="W1394" s="77"/>
      <c r="X1394" s="77"/>
      <c r="Y1394" s="77"/>
      <c r="Z1394" s="31" t="str">
        <f t="shared" si="116"/>
        <v/>
      </c>
      <c r="AA1394" s="81">
        <f t="shared" si="118"/>
        <v>0</v>
      </c>
      <c r="AB1394" s="81">
        <f t="shared" si="117"/>
        <v>0</v>
      </c>
      <c r="AC1394" s="308"/>
      <c r="AD1394" s="238"/>
      <c r="AE1394" s="238"/>
      <c r="AF1394" s="190"/>
      <c r="AG1394" s="190"/>
      <c r="AH1394" s="200"/>
      <c r="AI1394" s="200"/>
      <c r="AJ1394" s="187"/>
      <c r="AK1394" s="187"/>
      <c r="AL1394" s="187"/>
      <c r="AM1394" s="252"/>
      <c r="AN1394" s="252"/>
      <c r="AO1394" s="252"/>
      <c r="AP1394" s="252"/>
      <c r="AQ1394" s="262"/>
      <c r="AR1394" s="209"/>
    </row>
    <row r="1395" spans="1:44" ht="13.5" customHeight="1" x14ac:dyDescent="0.2">
      <c r="A1395" s="278"/>
      <c r="B1395" s="287"/>
      <c r="C1395" s="305"/>
      <c r="D1395" s="287"/>
      <c r="E1395" s="302"/>
      <c r="F1395" s="287"/>
      <c r="G1395" s="225"/>
      <c r="H1395" s="197"/>
      <c r="I1395" s="243"/>
      <c r="J1395" s="182"/>
      <c r="K1395" s="180"/>
      <c r="L1395" s="180"/>
      <c r="M1395" s="182"/>
      <c r="N1395" s="190"/>
      <c r="O1395" s="190"/>
      <c r="P1395" s="193"/>
      <c r="Q1395" s="180"/>
      <c r="R1395" s="257"/>
      <c r="S1395" s="30" t="s">
        <v>1500</v>
      </c>
      <c r="T1395" s="76"/>
      <c r="U1395" s="77"/>
      <c r="V1395" s="77"/>
      <c r="W1395" s="77"/>
      <c r="X1395" s="77"/>
      <c r="Y1395" s="77"/>
      <c r="Z1395" s="31" t="str">
        <f t="shared" si="116"/>
        <v/>
      </c>
      <c r="AA1395" s="81">
        <f t="shared" si="118"/>
        <v>0</v>
      </c>
      <c r="AB1395" s="81">
        <f t="shared" si="117"/>
        <v>0</v>
      </c>
      <c r="AC1395" s="308"/>
      <c r="AD1395" s="238"/>
      <c r="AE1395" s="238"/>
      <c r="AF1395" s="190"/>
      <c r="AG1395" s="190"/>
      <c r="AH1395" s="200"/>
      <c r="AI1395" s="200"/>
      <c r="AJ1395" s="187"/>
      <c r="AK1395" s="187"/>
      <c r="AL1395" s="187"/>
      <c r="AM1395" s="252"/>
      <c r="AN1395" s="252"/>
      <c r="AO1395" s="252"/>
      <c r="AP1395" s="252"/>
      <c r="AQ1395" s="262"/>
      <c r="AR1395" s="209"/>
    </row>
    <row r="1396" spans="1:44" ht="13.5" customHeight="1" x14ac:dyDescent="0.2">
      <c r="A1396" s="278"/>
      <c r="B1396" s="287"/>
      <c r="C1396" s="305"/>
      <c r="D1396" s="287"/>
      <c r="E1396" s="302"/>
      <c r="F1396" s="287"/>
      <c r="G1396" s="225"/>
      <c r="H1396" s="197"/>
      <c r="I1396" s="243"/>
      <c r="J1396" s="182"/>
      <c r="K1396" s="180"/>
      <c r="L1396" s="180"/>
      <c r="M1396" s="182"/>
      <c r="N1396" s="190"/>
      <c r="O1396" s="190"/>
      <c r="P1396" s="193"/>
      <c r="Q1396" s="180"/>
      <c r="R1396" s="257"/>
      <c r="S1396" s="30" t="s">
        <v>1501</v>
      </c>
      <c r="T1396" s="76"/>
      <c r="U1396" s="77"/>
      <c r="V1396" s="77"/>
      <c r="W1396" s="77"/>
      <c r="X1396" s="77"/>
      <c r="Y1396" s="77"/>
      <c r="Z1396" s="31" t="str">
        <f t="shared" si="116"/>
        <v/>
      </c>
      <c r="AA1396" s="81">
        <f t="shared" si="118"/>
        <v>0</v>
      </c>
      <c r="AB1396" s="81">
        <f t="shared" si="117"/>
        <v>0</v>
      </c>
      <c r="AC1396" s="308"/>
      <c r="AD1396" s="238"/>
      <c r="AE1396" s="238"/>
      <c r="AF1396" s="190"/>
      <c r="AG1396" s="190"/>
      <c r="AH1396" s="200"/>
      <c r="AI1396" s="200"/>
      <c r="AJ1396" s="187"/>
      <c r="AK1396" s="187"/>
      <c r="AL1396" s="187"/>
      <c r="AM1396" s="252"/>
      <c r="AN1396" s="252"/>
      <c r="AO1396" s="252"/>
      <c r="AP1396" s="252"/>
      <c r="AQ1396" s="262"/>
      <c r="AR1396" s="209"/>
    </row>
    <row r="1397" spans="1:44" ht="13.5" customHeight="1" x14ac:dyDescent="0.2">
      <c r="A1397" s="278"/>
      <c r="B1397" s="287"/>
      <c r="C1397" s="305"/>
      <c r="D1397" s="287"/>
      <c r="E1397" s="302"/>
      <c r="F1397" s="287"/>
      <c r="G1397" s="225"/>
      <c r="H1397" s="197"/>
      <c r="I1397" s="243"/>
      <c r="J1397" s="182"/>
      <c r="K1397" s="180"/>
      <c r="L1397" s="180"/>
      <c r="M1397" s="182"/>
      <c r="N1397" s="190"/>
      <c r="O1397" s="190"/>
      <c r="P1397" s="193"/>
      <c r="Q1397" s="180"/>
      <c r="R1397" s="257"/>
      <c r="S1397" s="30" t="s">
        <v>1502</v>
      </c>
      <c r="T1397" s="76"/>
      <c r="U1397" s="77"/>
      <c r="V1397" s="77"/>
      <c r="W1397" s="77"/>
      <c r="X1397" s="77"/>
      <c r="Y1397" s="77"/>
      <c r="Z1397" s="31" t="str">
        <f t="shared" si="116"/>
        <v/>
      </c>
      <c r="AA1397" s="81">
        <f t="shared" si="118"/>
        <v>0</v>
      </c>
      <c r="AB1397" s="81">
        <f t="shared" si="117"/>
        <v>0</v>
      </c>
      <c r="AC1397" s="308"/>
      <c r="AD1397" s="238"/>
      <c r="AE1397" s="238"/>
      <c r="AF1397" s="190"/>
      <c r="AG1397" s="190"/>
      <c r="AH1397" s="200"/>
      <c r="AI1397" s="200"/>
      <c r="AJ1397" s="187"/>
      <c r="AK1397" s="187"/>
      <c r="AL1397" s="187"/>
      <c r="AM1397" s="252"/>
      <c r="AN1397" s="252"/>
      <c r="AO1397" s="252"/>
      <c r="AP1397" s="252"/>
      <c r="AQ1397" s="262"/>
      <c r="AR1397" s="209"/>
    </row>
    <row r="1398" spans="1:44" ht="13.5" customHeight="1" x14ac:dyDescent="0.2">
      <c r="A1398" s="278"/>
      <c r="B1398" s="287"/>
      <c r="C1398" s="305"/>
      <c r="D1398" s="287"/>
      <c r="E1398" s="302"/>
      <c r="F1398" s="287"/>
      <c r="G1398" s="225"/>
      <c r="H1398" s="197"/>
      <c r="I1398" s="243">
        <v>55.5</v>
      </c>
      <c r="J1398" s="182"/>
      <c r="K1398" s="180"/>
      <c r="L1398" s="180"/>
      <c r="M1398" s="182"/>
      <c r="N1398" s="190"/>
      <c r="O1398" s="190"/>
      <c r="P1398" s="193"/>
      <c r="Q1398" s="180"/>
      <c r="R1398" s="256">
        <f>IF(Q1398="SI",1,IF(Q1398="NO",3,0))</f>
        <v>0</v>
      </c>
      <c r="S1398" s="30" t="s">
        <v>1503</v>
      </c>
      <c r="T1398" s="76"/>
      <c r="U1398" s="77"/>
      <c r="V1398" s="77"/>
      <c r="W1398" s="77"/>
      <c r="X1398" s="77"/>
      <c r="Y1398" s="77"/>
      <c r="Z1398" s="31" t="str">
        <f t="shared" si="116"/>
        <v/>
      </c>
      <c r="AA1398" s="81">
        <f t="shared" si="118"/>
        <v>0</v>
      </c>
      <c r="AB1398" s="81">
        <f t="shared" si="117"/>
        <v>0</v>
      </c>
      <c r="AC1398" s="308"/>
      <c r="AD1398" s="238"/>
      <c r="AE1398" s="238"/>
      <c r="AF1398" s="190"/>
      <c r="AG1398" s="190"/>
      <c r="AH1398" s="200"/>
      <c r="AI1398" s="200"/>
      <c r="AJ1398" s="187"/>
      <c r="AK1398" s="187"/>
      <c r="AL1398" s="187"/>
      <c r="AM1398" s="252"/>
      <c r="AN1398" s="252"/>
      <c r="AO1398" s="252"/>
      <c r="AP1398" s="252"/>
      <c r="AQ1398" s="262"/>
      <c r="AR1398" s="255"/>
    </row>
    <row r="1399" spans="1:44" ht="13.5" customHeight="1" x14ac:dyDescent="0.2">
      <c r="A1399" s="278"/>
      <c r="B1399" s="287"/>
      <c r="C1399" s="305"/>
      <c r="D1399" s="287"/>
      <c r="E1399" s="302"/>
      <c r="F1399" s="287"/>
      <c r="G1399" s="225"/>
      <c r="H1399" s="197"/>
      <c r="I1399" s="243"/>
      <c r="J1399" s="182"/>
      <c r="K1399" s="180"/>
      <c r="L1399" s="180"/>
      <c r="M1399" s="182"/>
      <c r="N1399" s="190"/>
      <c r="O1399" s="190"/>
      <c r="P1399" s="193"/>
      <c r="Q1399" s="180"/>
      <c r="R1399" s="257"/>
      <c r="S1399" s="30" t="s">
        <v>1504</v>
      </c>
      <c r="T1399" s="76"/>
      <c r="U1399" s="77"/>
      <c r="V1399" s="77"/>
      <c r="W1399" s="77"/>
      <c r="X1399" s="77"/>
      <c r="Y1399" s="77"/>
      <c r="Z1399" s="31" t="str">
        <f t="shared" si="116"/>
        <v/>
      </c>
      <c r="AA1399" s="81">
        <f t="shared" si="118"/>
        <v>0</v>
      </c>
      <c r="AB1399" s="81">
        <f t="shared" si="117"/>
        <v>0</v>
      </c>
      <c r="AC1399" s="308"/>
      <c r="AD1399" s="238"/>
      <c r="AE1399" s="238"/>
      <c r="AF1399" s="190"/>
      <c r="AG1399" s="190"/>
      <c r="AH1399" s="200"/>
      <c r="AI1399" s="200"/>
      <c r="AJ1399" s="187"/>
      <c r="AK1399" s="187"/>
      <c r="AL1399" s="187"/>
      <c r="AM1399" s="252"/>
      <c r="AN1399" s="252"/>
      <c r="AO1399" s="252"/>
      <c r="AP1399" s="252"/>
      <c r="AQ1399" s="262"/>
      <c r="AR1399" s="209"/>
    </row>
    <row r="1400" spans="1:44" ht="13.5" customHeight="1" x14ac:dyDescent="0.2">
      <c r="A1400" s="278"/>
      <c r="B1400" s="287"/>
      <c r="C1400" s="305"/>
      <c r="D1400" s="287"/>
      <c r="E1400" s="302"/>
      <c r="F1400" s="287"/>
      <c r="G1400" s="225"/>
      <c r="H1400" s="197"/>
      <c r="I1400" s="243"/>
      <c r="J1400" s="182"/>
      <c r="K1400" s="180"/>
      <c r="L1400" s="180"/>
      <c r="M1400" s="182"/>
      <c r="N1400" s="190"/>
      <c r="O1400" s="190"/>
      <c r="P1400" s="193"/>
      <c r="Q1400" s="180"/>
      <c r="R1400" s="257"/>
      <c r="S1400" s="30" t="s">
        <v>1505</v>
      </c>
      <c r="T1400" s="76"/>
      <c r="U1400" s="77"/>
      <c r="V1400" s="77"/>
      <c r="W1400" s="77"/>
      <c r="X1400" s="77"/>
      <c r="Y1400" s="77"/>
      <c r="Z1400" s="31" t="str">
        <f t="shared" si="116"/>
        <v/>
      </c>
      <c r="AA1400" s="81">
        <f t="shared" si="118"/>
        <v>0</v>
      </c>
      <c r="AB1400" s="81">
        <f t="shared" si="117"/>
        <v>0</v>
      </c>
      <c r="AC1400" s="308"/>
      <c r="AD1400" s="238"/>
      <c r="AE1400" s="238"/>
      <c r="AF1400" s="190"/>
      <c r="AG1400" s="190"/>
      <c r="AH1400" s="200"/>
      <c r="AI1400" s="200"/>
      <c r="AJ1400" s="187"/>
      <c r="AK1400" s="187"/>
      <c r="AL1400" s="187"/>
      <c r="AM1400" s="252"/>
      <c r="AN1400" s="252"/>
      <c r="AO1400" s="252"/>
      <c r="AP1400" s="252"/>
      <c r="AQ1400" s="262"/>
      <c r="AR1400" s="209"/>
    </row>
    <row r="1401" spans="1:44" ht="13.5" customHeight="1" x14ac:dyDescent="0.2">
      <c r="A1401" s="278"/>
      <c r="B1401" s="287"/>
      <c r="C1401" s="305"/>
      <c r="D1401" s="287"/>
      <c r="E1401" s="302"/>
      <c r="F1401" s="287"/>
      <c r="G1401" s="225"/>
      <c r="H1401" s="197"/>
      <c r="I1401" s="243"/>
      <c r="J1401" s="182"/>
      <c r="K1401" s="180"/>
      <c r="L1401" s="180"/>
      <c r="M1401" s="182"/>
      <c r="N1401" s="190"/>
      <c r="O1401" s="190"/>
      <c r="P1401" s="193"/>
      <c r="Q1401" s="180"/>
      <c r="R1401" s="257"/>
      <c r="S1401" s="30" t="s">
        <v>1506</v>
      </c>
      <c r="T1401" s="76"/>
      <c r="U1401" s="77"/>
      <c r="V1401" s="77"/>
      <c r="W1401" s="77"/>
      <c r="X1401" s="77"/>
      <c r="Y1401" s="77"/>
      <c r="Z1401" s="31" t="str">
        <f t="shared" si="116"/>
        <v/>
      </c>
      <c r="AA1401" s="81">
        <f t="shared" si="118"/>
        <v>0</v>
      </c>
      <c r="AB1401" s="81">
        <f t="shared" si="117"/>
        <v>0</v>
      </c>
      <c r="AC1401" s="308"/>
      <c r="AD1401" s="238"/>
      <c r="AE1401" s="238"/>
      <c r="AF1401" s="190"/>
      <c r="AG1401" s="190"/>
      <c r="AH1401" s="200"/>
      <c r="AI1401" s="200"/>
      <c r="AJ1401" s="187"/>
      <c r="AK1401" s="187"/>
      <c r="AL1401" s="187"/>
      <c r="AM1401" s="252"/>
      <c r="AN1401" s="252"/>
      <c r="AO1401" s="252"/>
      <c r="AP1401" s="252"/>
      <c r="AQ1401" s="262"/>
      <c r="AR1401" s="209"/>
    </row>
    <row r="1402" spans="1:44" ht="13.5" customHeight="1" x14ac:dyDescent="0.2">
      <c r="A1402" s="279"/>
      <c r="B1402" s="288"/>
      <c r="C1402" s="306"/>
      <c r="D1402" s="288"/>
      <c r="E1402" s="303"/>
      <c r="F1402" s="288"/>
      <c r="G1402" s="226"/>
      <c r="H1402" s="198"/>
      <c r="I1402" s="244"/>
      <c r="J1402" s="228"/>
      <c r="K1402" s="181"/>
      <c r="L1402" s="181"/>
      <c r="M1402" s="228"/>
      <c r="N1402" s="191"/>
      <c r="O1402" s="191"/>
      <c r="P1402" s="194"/>
      <c r="Q1402" s="181"/>
      <c r="R1402" s="299"/>
      <c r="S1402" s="32" t="s">
        <v>1507</v>
      </c>
      <c r="T1402" s="78"/>
      <c r="U1402" s="79"/>
      <c r="V1402" s="79"/>
      <c r="W1402" s="79"/>
      <c r="X1402" s="79"/>
      <c r="Y1402" s="79"/>
      <c r="Z1402" s="33" t="str">
        <f t="shared" si="116"/>
        <v/>
      </c>
      <c r="AA1402" s="82">
        <f t="shared" si="118"/>
        <v>0</v>
      </c>
      <c r="AB1402" s="82">
        <f t="shared" si="117"/>
        <v>0</v>
      </c>
      <c r="AC1402" s="309"/>
      <c r="AD1402" s="239"/>
      <c r="AE1402" s="239"/>
      <c r="AF1402" s="191"/>
      <c r="AG1402" s="191"/>
      <c r="AH1402" s="201"/>
      <c r="AI1402" s="201"/>
      <c r="AJ1402" s="188"/>
      <c r="AK1402" s="188"/>
      <c r="AL1402" s="188"/>
      <c r="AM1402" s="253"/>
      <c r="AN1402" s="253"/>
      <c r="AO1402" s="253"/>
      <c r="AP1402" s="253"/>
      <c r="AQ1402" s="263"/>
      <c r="AR1402" s="210"/>
    </row>
    <row r="1403" spans="1:44" ht="13.5" customHeight="1" x14ac:dyDescent="0.2">
      <c r="A1403" s="289" t="str">
        <f>IF(E1403&lt;&gt;"",'Información General'!$D$15&amp;"_"&amp;+$A$1+56,"")</f>
        <v/>
      </c>
      <c r="B1403" s="274"/>
      <c r="C1403" s="271"/>
      <c r="D1403" s="274"/>
      <c r="E1403" s="280"/>
      <c r="F1403" s="274"/>
      <c r="G1403" s="283"/>
      <c r="H1403" s="242"/>
      <c r="I1403" s="300">
        <v>56.1</v>
      </c>
      <c r="J1403" s="242"/>
      <c r="K1403" s="196"/>
      <c r="L1403" s="196"/>
      <c r="M1403" s="242"/>
      <c r="N1403" s="183"/>
      <c r="O1403" s="183"/>
      <c r="P1403" s="234" t="str">
        <f>IF(AND(N1403&lt;&gt;"",O1403&lt;&gt;""),IF(AND(N1403&gt;5,O1403&gt;5),"I",IF(AND(N1403&lt;=5,O1403&gt;5),"II",IF(AND(N1403&gt;5,O1403&lt;=5),"IV",IF(AND(N1403&lt;=5,O1403&lt;=5),"III")))),"")</f>
        <v/>
      </c>
      <c r="Q1403" s="196"/>
      <c r="R1403" s="297">
        <f>IF(Q1403="SI",1,IF(Q1403="NO",3,0))</f>
        <v>0</v>
      </c>
      <c r="S1403" s="28" t="s">
        <v>1508</v>
      </c>
      <c r="T1403" s="73"/>
      <c r="U1403" s="74"/>
      <c r="V1403" s="74"/>
      <c r="W1403" s="74"/>
      <c r="X1403" s="74"/>
      <c r="Y1403" s="74"/>
      <c r="Z1403" s="29" t="str">
        <f t="shared" si="116"/>
        <v/>
      </c>
      <c r="AA1403" s="80">
        <f t="shared" si="118"/>
        <v>0</v>
      </c>
      <c r="AB1403" s="80">
        <f>IF(Z1403="Deficiente",1,0)</f>
        <v>0</v>
      </c>
      <c r="AC1403" s="337" t="str">
        <f>IF(SUM(R1403:R1427)&gt;=1,IF((SUM(R1403:R1427)/COUNTA(Q1403:Q1427))=1,IF(SUM(AA1403:AA1427)&gt;=1,IF(SUM(AA1403:AA1427)/(SUM(AA1403:AA1427)+SUM(AB1403:AB1427))=100%,"SI","NO"),"NO"),"NO"),"")</f>
        <v/>
      </c>
      <c r="AD1403" s="237" t="str">
        <f>IF($N1403=1,"b","")</f>
        <v/>
      </c>
      <c r="AE1403" s="237" t="str">
        <f>IF($O1403=1,"b","")</f>
        <v/>
      </c>
      <c r="AF1403" s="183"/>
      <c r="AG1403" s="183"/>
      <c r="AH1403" s="199">
        <f>IF(OR($AD1403="b",$AE1403="b"),2,0)</f>
        <v>0</v>
      </c>
      <c r="AI1403" s="199">
        <f>IF(AND($N1403=1,$AF1403=1,$O1403=1,$AG1403=1),1,0)</f>
        <v>0</v>
      </c>
      <c r="AJ1403" s="215">
        <f>IF(AF1403&lt;&gt;"",IF(AI1403=1,1,IF(OR($AF1403&gt;$N1403,AND($AC1403="SI",$AF1403=$N1403),AND($AC1403="NO",$AF1403&lt;&gt;$N1403)),0,1)),0)</f>
        <v>0</v>
      </c>
      <c r="AK1403" s="215">
        <f>IF(AG1403&lt;&gt;"",IF(AI1403=1,1,IF(OR(AG1403&gt;O1403,AND(AC1403="SI",AG1403=O1403),AND(AC1403="NO",AG1403&lt;&gt;O1403)),0,1)),0)</f>
        <v>0</v>
      </c>
      <c r="AL1403" s="215">
        <f>IF(AC1403&lt;&gt;"",(+AI1403+AJ1403+AK1403),0)</f>
        <v>0</v>
      </c>
      <c r="AM1403" s="333" t="str">
        <f>IF($AL1403&gt;=2,IF(AND($AF1403="",$AG1403=""),"",IF(AND($AF1403&gt;5,$AG1403&gt;5),"I","")),"")</f>
        <v/>
      </c>
      <c r="AN1403" s="333" t="str">
        <f>IF($AL1403&gt;=2,IF(AND($AF1403="",$AG1403=""),"",IF(AND($AF1403&lt;6,$AG1403&gt;5),"II","")),"")</f>
        <v/>
      </c>
      <c r="AO1403" s="333" t="str">
        <f>IF($AL1403&gt;=2,IF(AND($AF1403="",$AG1403=""),"",IF(AND($AF1403&lt;6,$AG1403&lt;6),"III","")),"")</f>
        <v/>
      </c>
      <c r="AP1403" s="333" t="str">
        <f>IF($AL1403&gt;=2,IF(AND($AF1403="",$AG1403=""),"",IF(AND($AF1403&gt;5,$AG1403&lt;6),"IV","")),"")</f>
        <v/>
      </c>
      <c r="AQ1403" s="264"/>
      <c r="AR1403" s="267"/>
    </row>
    <row r="1404" spans="1:44" ht="13.5" customHeight="1" x14ac:dyDescent="0.2">
      <c r="A1404" s="290"/>
      <c r="B1404" s="275"/>
      <c r="C1404" s="272"/>
      <c r="D1404" s="275"/>
      <c r="E1404" s="281"/>
      <c r="F1404" s="275"/>
      <c r="G1404" s="284"/>
      <c r="H1404" s="197"/>
      <c r="I1404" s="295"/>
      <c r="J1404" s="197"/>
      <c r="K1404" s="195"/>
      <c r="L1404" s="195"/>
      <c r="M1404" s="197"/>
      <c r="N1404" s="184"/>
      <c r="O1404" s="184"/>
      <c r="P1404" s="235"/>
      <c r="Q1404" s="195"/>
      <c r="R1404" s="257"/>
      <c r="S1404" s="30" t="s">
        <v>1509</v>
      </c>
      <c r="T1404" s="76"/>
      <c r="U1404" s="77"/>
      <c r="V1404" s="77"/>
      <c r="W1404" s="77"/>
      <c r="X1404" s="77"/>
      <c r="Y1404" s="77"/>
      <c r="Z1404" s="31" t="str">
        <f t="shared" si="116"/>
        <v/>
      </c>
      <c r="AA1404" s="81">
        <f t="shared" ref="AA1404:AA1427" si="119">IF(Z1404="Suficiente",1,0)</f>
        <v>0</v>
      </c>
      <c r="AB1404" s="81">
        <f t="shared" ref="AB1404:AB1427" si="120">IF(Z1404="Deficiente",1,0)</f>
        <v>0</v>
      </c>
      <c r="AC1404" s="338"/>
      <c r="AD1404" s="238"/>
      <c r="AE1404" s="238"/>
      <c r="AF1404" s="184"/>
      <c r="AG1404" s="184"/>
      <c r="AH1404" s="200"/>
      <c r="AI1404" s="200"/>
      <c r="AJ1404" s="216"/>
      <c r="AK1404" s="216"/>
      <c r="AL1404" s="216"/>
      <c r="AM1404" s="252"/>
      <c r="AN1404" s="252"/>
      <c r="AO1404" s="252"/>
      <c r="AP1404" s="252"/>
      <c r="AQ1404" s="265"/>
      <c r="AR1404" s="209"/>
    </row>
    <row r="1405" spans="1:44" ht="13.5" customHeight="1" x14ac:dyDescent="0.2">
      <c r="A1405" s="290"/>
      <c r="B1405" s="275"/>
      <c r="C1405" s="272"/>
      <c r="D1405" s="275"/>
      <c r="E1405" s="281"/>
      <c r="F1405" s="275"/>
      <c r="G1405" s="284"/>
      <c r="H1405" s="197"/>
      <c r="I1405" s="295"/>
      <c r="J1405" s="197"/>
      <c r="K1405" s="195"/>
      <c r="L1405" s="195"/>
      <c r="M1405" s="197"/>
      <c r="N1405" s="184"/>
      <c r="O1405" s="184"/>
      <c r="P1405" s="235"/>
      <c r="Q1405" s="195"/>
      <c r="R1405" s="257"/>
      <c r="S1405" s="30" t="s">
        <v>1510</v>
      </c>
      <c r="T1405" s="76"/>
      <c r="U1405" s="77"/>
      <c r="V1405" s="77"/>
      <c r="W1405" s="77"/>
      <c r="X1405" s="77"/>
      <c r="Y1405" s="77"/>
      <c r="Z1405" s="31" t="str">
        <f t="shared" si="116"/>
        <v/>
      </c>
      <c r="AA1405" s="81">
        <f t="shared" si="119"/>
        <v>0</v>
      </c>
      <c r="AB1405" s="81">
        <f t="shared" si="120"/>
        <v>0</v>
      </c>
      <c r="AC1405" s="338"/>
      <c r="AD1405" s="238"/>
      <c r="AE1405" s="238"/>
      <c r="AF1405" s="184"/>
      <c r="AG1405" s="184"/>
      <c r="AH1405" s="200"/>
      <c r="AI1405" s="200"/>
      <c r="AJ1405" s="216"/>
      <c r="AK1405" s="216"/>
      <c r="AL1405" s="216"/>
      <c r="AM1405" s="252"/>
      <c r="AN1405" s="252"/>
      <c r="AO1405" s="252"/>
      <c r="AP1405" s="252"/>
      <c r="AQ1405" s="265"/>
      <c r="AR1405" s="209"/>
    </row>
    <row r="1406" spans="1:44" ht="13.5" customHeight="1" x14ac:dyDescent="0.2">
      <c r="A1406" s="290"/>
      <c r="B1406" s="275"/>
      <c r="C1406" s="272"/>
      <c r="D1406" s="275"/>
      <c r="E1406" s="281"/>
      <c r="F1406" s="275"/>
      <c r="G1406" s="284"/>
      <c r="H1406" s="197"/>
      <c r="I1406" s="295"/>
      <c r="J1406" s="197"/>
      <c r="K1406" s="195"/>
      <c r="L1406" s="195"/>
      <c r="M1406" s="197"/>
      <c r="N1406" s="184"/>
      <c r="O1406" s="184"/>
      <c r="P1406" s="235"/>
      <c r="Q1406" s="195"/>
      <c r="R1406" s="257"/>
      <c r="S1406" s="30" t="s">
        <v>1511</v>
      </c>
      <c r="T1406" s="76"/>
      <c r="U1406" s="77"/>
      <c r="V1406" s="77"/>
      <c r="W1406" s="77"/>
      <c r="X1406" s="77"/>
      <c r="Y1406" s="77"/>
      <c r="Z1406" s="31" t="str">
        <f t="shared" si="116"/>
        <v/>
      </c>
      <c r="AA1406" s="81">
        <f t="shared" si="119"/>
        <v>0</v>
      </c>
      <c r="AB1406" s="81">
        <f t="shared" si="120"/>
        <v>0</v>
      </c>
      <c r="AC1406" s="338"/>
      <c r="AD1406" s="238"/>
      <c r="AE1406" s="238"/>
      <c r="AF1406" s="184"/>
      <c r="AG1406" s="184"/>
      <c r="AH1406" s="200"/>
      <c r="AI1406" s="200"/>
      <c r="AJ1406" s="216"/>
      <c r="AK1406" s="216"/>
      <c r="AL1406" s="216"/>
      <c r="AM1406" s="252"/>
      <c r="AN1406" s="252"/>
      <c r="AO1406" s="252"/>
      <c r="AP1406" s="252"/>
      <c r="AQ1406" s="265"/>
      <c r="AR1406" s="209"/>
    </row>
    <row r="1407" spans="1:44" ht="13.5" customHeight="1" x14ac:dyDescent="0.2">
      <c r="A1407" s="290"/>
      <c r="B1407" s="275"/>
      <c r="C1407" s="272"/>
      <c r="D1407" s="275"/>
      <c r="E1407" s="281"/>
      <c r="F1407" s="275"/>
      <c r="G1407" s="284"/>
      <c r="H1407" s="197"/>
      <c r="I1407" s="295"/>
      <c r="J1407" s="197"/>
      <c r="K1407" s="195"/>
      <c r="L1407" s="195"/>
      <c r="M1407" s="197"/>
      <c r="N1407" s="184"/>
      <c r="O1407" s="184"/>
      <c r="P1407" s="235"/>
      <c r="Q1407" s="195"/>
      <c r="R1407" s="257"/>
      <c r="S1407" s="30" t="s">
        <v>1462</v>
      </c>
      <c r="T1407" s="76"/>
      <c r="U1407" s="77"/>
      <c r="V1407" s="77"/>
      <c r="W1407" s="77"/>
      <c r="X1407" s="77"/>
      <c r="Y1407" s="77"/>
      <c r="Z1407" s="31" t="str">
        <f t="shared" si="116"/>
        <v/>
      </c>
      <c r="AA1407" s="81">
        <f t="shared" si="119"/>
        <v>0</v>
      </c>
      <c r="AB1407" s="81">
        <f t="shared" si="120"/>
        <v>0</v>
      </c>
      <c r="AC1407" s="338"/>
      <c r="AD1407" s="238"/>
      <c r="AE1407" s="238"/>
      <c r="AF1407" s="184"/>
      <c r="AG1407" s="184"/>
      <c r="AH1407" s="200"/>
      <c r="AI1407" s="200"/>
      <c r="AJ1407" s="216"/>
      <c r="AK1407" s="216"/>
      <c r="AL1407" s="216"/>
      <c r="AM1407" s="252"/>
      <c r="AN1407" s="252"/>
      <c r="AO1407" s="252"/>
      <c r="AP1407" s="252"/>
      <c r="AQ1407" s="265"/>
      <c r="AR1407" s="209"/>
    </row>
    <row r="1408" spans="1:44" ht="13.5" customHeight="1" x14ac:dyDescent="0.2">
      <c r="A1408" s="290"/>
      <c r="B1408" s="275"/>
      <c r="C1408" s="272"/>
      <c r="D1408" s="275"/>
      <c r="E1408" s="281"/>
      <c r="F1408" s="275"/>
      <c r="G1408" s="284"/>
      <c r="H1408" s="197"/>
      <c r="I1408" s="295">
        <v>56.2</v>
      </c>
      <c r="J1408" s="197"/>
      <c r="K1408" s="195"/>
      <c r="L1408" s="195"/>
      <c r="M1408" s="197"/>
      <c r="N1408" s="184"/>
      <c r="O1408" s="184"/>
      <c r="P1408" s="235"/>
      <c r="Q1408" s="195"/>
      <c r="R1408" s="298">
        <f>IF(Q1408="SI",1,IF(Q1408="NO",3,0))</f>
        <v>0</v>
      </c>
      <c r="S1408" s="30" t="s">
        <v>1512</v>
      </c>
      <c r="T1408" s="76"/>
      <c r="U1408" s="77"/>
      <c r="V1408" s="77"/>
      <c r="W1408" s="77"/>
      <c r="X1408" s="77"/>
      <c r="Y1408" s="77"/>
      <c r="Z1408" s="31" t="str">
        <f t="shared" si="116"/>
        <v/>
      </c>
      <c r="AA1408" s="81">
        <f t="shared" si="119"/>
        <v>0</v>
      </c>
      <c r="AB1408" s="81">
        <f t="shared" si="120"/>
        <v>0</v>
      </c>
      <c r="AC1408" s="338"/>
      <c r="AD1408" s="238"/>
      <c r="AE1408" s="238"/>
      <c r="AF1408" s="184"/>
      <c r="AG1408" s="184"/>
      <c r="AH1408" s="200"/>
      <c r="AI1408" s="200"/>
      <c r="AJ1408" s="216"/>
      <c r="AK1408" s="216"/>
      <c r="AL1408" s="216"/>
      <c r="AM1408" s="252"/>
      <c r="AN1408" s="252"/>
      <c r="AO1408" s="252"/>
      <c r="AP1408" s="252"/>
      <c r="AQ1408" s="265"/>
      <c r="AR1408" s="208"/>
    </row>
    <row r="1409" spans="1:44" ht="13.5" customHeight="1" x14ac:dyDescent="0.2">
      <c r="A1409" s="290"/>
      <c r="B1409" s="275"/>
      <c r="C1409" s="272"/>
      <c r="D1409" s="275"/>
      <c r="E1409" s="281"/>
      <c r="F1409" s="275"/>
      <c r="G1409" s="284"/>
      <c r="H1409" s="197"/>
      <c r="I1409" s="295"/>
      <c r="J1409" s="197"/>
      <c r="K1409" s="195"/>
      <c r="L1409" s="195"/>
      <c r="M1409" s="197"/>
      <c r="N1409" s="184"/>
      <c r="O1409" s="184"/>
      <c r="P1409" s="235"/>
      <c r="Q1409" s="195"/>
      <c r="R1409" s="257"/>
      <c r="S1409" s="30" t="s">
        <v>1513</v>
      </c>
      <c r="T1409" s="76"/>
      <c r="U1409" s="77"/>
      <c r="V1409" s="77"/>
      <c r="W1409" s="77"/>
      <c r="X1409" s="77"/>
      <c r="Y1409" s="77"/>
      <c r="Z1409" s="31" t="str">
        <f t="shared" si="116"/>
        <v/>
      </c>
      <c r="AA1409" s="81">
        <f t="shared" si="119"/>
        <v>0</v>
      </c>
      <c r="AB1409" s="81">
        <f t="shared" si="120"/>
        <v>0</v>
      </c>
      <c r="AC1409" s="338"/>
      <c r="AD1409" s="238"/>
      <c r="AE1409" s="238"/>
      <c r="AF1409" s="184"/>
      <c r="AG1409" s="184"/>
      <c r="AH1409" s="200"/>
      <c r="AI1409" s="200"/>
      <c r="AJ1409" s="216"/>
      <c r="AK1409" s="216"/>
      <c r="AL1409" s="216"/>
      <c r="AM1409" s="252"/>
      <c r="AN1409" s="252"/>
      <c r="AO1409" s="252"/>
      <c r="AP1409" s="252"/>
      <c r="AQ1409" s="265"/>
      <c r="AR1409" s="209"/>
    </row>
    <row r="1410" spans="1:44" ht="13.5" customHeight="1" x14ac:dyDescent="0.2">
      <c r="A1410" s="290"/>
      <c r="B1410" s="275"/>
      <c r="C1410" s="272"/>
      <c r="D1410" s="275"/>
      <c r="E1410" s="281"/>
      <c r="F1410" s="275"/>
      <c r="G1410" s="284"/>
      <c r="H1410" s="197"/>
      <c r="I1410" s="295"/>
      <c r="J1410" s="197"/>
      <c r="K1410" s="195"/>
      <c r="L1410" s="195"/>
      <c r="M1410" s="197"/>
      <c r="N1410" s="184"/>
      <c r="O1410" s="184"/>
      <c r="P1410" s="235"/>
      <c r="Q1410" s="195"/>
      <c r="R1410" s="257"/>
      <c r="S1410" s="30" t="s">
        <v>1514</v>
      </c>
      <c r="T1410" s="76"/>
      <c r="U1410" s="77"/>
      <c r="V1410" s="77"/>
      <c r="W1410" s="77"/>
      <c r="X1410" s="77"/>
      <c r="Y1410" s="77"/>
      <c r="Z1410" s="31" t="str">
        <f t="shared" si="116"/>
        <v/>
      </c>
      <c r="AA1410" s="81">
        <f t="shared" si="119"/>
        <v>0</v>
      </c>
      <c r="AB1410" s="81">
        <f t="shared" si="120"/>
        <v>0</v>
      </c>
      <c r="AC1410" s="338"/>
      <c r="AD1410" s="238"/>
      <c r="AE1410" s="238"/>
      <c r="AF1410" s="184"/>
      <c r="AG1410" s="184"/>
      <c r="AH1410" s="200"/>
      <c r="AI1410" s="200"/>
      <c r="AJ1410" s="216"/>
      <c r="AK1410" s="216"/>
      <c r="AL1410" s="216"/>
      <c r="AM1410" s="252"/>
      <c r="AN1410" s="252"/>
      <c r="AO1410" s="252"/>
      <c r="AP1410" s="252"/>
      <c r="AQ1410" s="265"/>
      <c r="AR1410" s="209"/>
    </row>
    <row r="1411" spans="1:44" ht="13.5" customHeight="1" x14ac:dyDescent="0.2">
      <c r="A1411" s="290"/>
      <c r="B1411" s="275"/>
      <c r="C1411" s="272"/>
      <c r="D1411" s="275"/>
      <c r="E1411" s="281"/>
      <c r="F1411" s="275"/>
      <c r="G1411" s="284"/>
      <c r="H1411" s="197"/>
      <c r="I1411" s="295"/>
      <c r="J1411" s="197"/>
      <c r="K1411" s="195"/>
      <c r="L1411" s="195"/>
      <c r="M1411" s="197"/>
      <c r="N1411" s="184"/>
      <c r="O1411" s="184"/>
      <c r="P1411" s="235"/>
      <c r="Q1411" s="195"/>
      <c r="R1411" s="257"/>
      <c r="S1411" s="30" t="s">
        <v>1515</v>
      </c>
      <c r="T1411" s="76"/>
      <c r="U1411" s="77"/>
      <c r="V1411" s="77"/>
      <c r="W1411" s="77"/>
      <c r="X1411" s="77"/>
      <c r="Y1411" s="77"/>
      <c r="Z1411" s="31" t="str">
        <f t="shared" si="116"/>
        <v/>
      </c>
      <c r="AA1411" s="81">
        <f t="shared" si="119"/>
        <v>0</v>
      </c>
      <c r="AB1411" s="81">
        <f t="shared" si="120"/>
        <v>0</v>
      </c>
      <c r="AC1411" s="338"/>
      <c r="AD1411" s="238"/>
      <c r="AE1411" s="238"/>
      <c r="AF1411" s="184"/>
      <c r="AG1411" s="184"/>
      <c r="AH1411" s="200"/>
      <c r="AI1411" s="200"/>
      <c r="AJ1411" s="216"/>
      <c r="AK1411" s="216"/>
      <c r="AL1411" s="216"/>
      <c r="AM1411" s="252"/>
      <c r="AN1411" s="252"/>
      <c r="AO1411" s="252"/>
      <c r="AP1411" s="252"/>
      <c r="AQ1411" s="265"/>
      <c r="AR1411" s="209"/>
    </row>
    <row r="1412" spans="1:44" ht="13.5" customHeight="1" x14ac:dyDescent="0.2">
      <c r="A1412" s="290"/>
      <c r="B1412" s="275"/>
      <c r="C1412" s="272"/>
      <c r="D1412" s="275"/>
      <c r="E1412" s="281"/>
      <c r="F1412" s="275"/>
      <c r="G1412" s="284"/>
      <c r="H1412" s="197"/>
      <c r="I1412" s="295"/>
      <c r="J1412" s="197"/>
      <c r="K1412" s="195"/>
      <c r="L1412" s="195"/>
      <c r="M1412" s="197"/>
      <c r="N1412" s="184"/>
      <c r="O1412" s="184"/>
      <c r="P1412" s="235"/>
      <c r="Q1412" s="195"/>
      <c r="R1412" s="257"/>
      <c r="S1412" s="30" t="s">
        <v>1516</v>
      </c>
      <c r="T1412" s="76"/>
      <c r="U1412" s="77"/>
      <c r="V1412" s="77"/>
      <c r="W1412" s="77"/>
      <c r="X1412" s="77"/>
      <c r="Y1412" s="77"/>
      <c r="Z1412" s="31" t="str">
        <f t="shared" si="116"/>
        <v/>
      </c>
      <c r="AA1412" s="81">
        <f t="shared" si="119"/>
        <v>0</v>
      </c>
      <c r="AB1412" s="81">
        <f t="shared" si="120"/>
        <v>0</v>
      </c>
      <c r="AC1412" s="338"/>
      <c r="AD1412" s="238"/>
      <c r="AE1412" s="238"/>
      <c r="AF1412" s="184"/>
      <c r="AG1412" s="184"/>
      <c r="AH1412" s="200"/>
      <c r="AI1412" s="200"/>
      <c r="AJ1412" s="216"/>
      <c r="AK1412" s="216"/>
      <c r="AL1412" s="216"/>
      <c r="AM1412" s="252"/>
      <c r="AN1412" s="252"/>
      <c r="AO1412" s="252"/>
      <c r="AP1412" s="252"/>
      <c r="AQ1412" s="265"/>
      <c r="AR1412" s="209"/>
    </row>
    <row r="1413" spans="1:44" ht="13.5" customHeight="1" x14ac:dyDescent="0.2">
      <c r="A1413" s="290"/>
      <c r="B1413" s="275"/>
      <c r="C1413" s="272"/>
      <c r="D1413" s="275"/>
      <c r="E1413" s="281"/>
      <c r="F1413" s="275"/>
      <c r="G1413" s="284"/>
      <c r="H1413" s="197"/>
      <c r="I1413" s="295">
        <v>56.3</v>
      </c>
      <c r="J1413" s="197"/>
      <c r="K1413" s="195"/>
      <c r="L1413" s="195"/>
      <c r="M1413" s="197"/>
      <c r="N1413" s="184"/>
      <c r="O1413" s="184"/>
      <c r="P1413" s="235"/>
      <c r="Q1413" s="195"/>
      <c r="R1413" s="298">
        <f>IF(Q1413="SI",1,IF(Q1413="NO",3,0))</f>
        <v>0</v>
      </c>
      <c r="S1413" s="30" t="s">
        <v>1517</v>
      </c>
      <c r="T1413" s="76"/>
      <c r="U1413" s="77"/>
      <c r="V1413" s="77"/>
      <c r="W1413" s="77"/>
      <c r="X1413" s="77"/>
      <c r="Y1413" s="77"/>
      <c r="Z1413" s="31" t="str">
        <f t="shared" si="116"/>
        <v/>
      </c>
      <c r="AA1413" s="81">
        <f t="shared" si="119"/>
        <v>0</v>
      </c>
      <c r="AB1413" s="81">
        <f t="shared" si="120"/>
        <v>0</v>
      </c>
      <c r="AC1413" s="338"/>
      <c r="AD1413" s="238"/>
      <c r="AE1413" s="238"/>
      <c r="AF1413" s="184"/>
      <c r="AG1413" s="184"/>
      <c r="AH1413" s="200"/>
      <c r="AI1413" s="200"/>
      <c r="AJ1413" s="216"/>
      <c r="AK1413" s="216"/>
      <c r="AL1413" s="216"/>
      <c r="AM1413" s="252"/>
      <c r="AN1413" s="252"/>
      <c r="AO1413" s="252"/>
      <c r="AP1413" s="252"/>
      <c r="AQ1413" s="265"/>
      <c r="AR1413" s="208"/>
    </row>
    <row r="1414" spans="1:44" ht="13.5" customHeight="1" x14ac:dyDescent="0.2">
      <c r="A1414" s="290"/>
      <c r="B1414" s="275"/>
      <c r="C1414" s="272"/>
      <c r="D1414" s="275"/>
      <c r="E1414" s="281"/>
      <c r="F1414" s="275"/>
      <c r="G1414" s="284"/>
      <c r="H1414" s="197"/>
      <c r="I1414" s="295"/>
      <c r="J1414" s="197"/>
      <c r="K1414" s="195"/>
      <c r="L1414" s="195"/>
      <c r="M1414" s="197"/>
      <c r="N1414" s="184"/>
      <c r="O1414" s="184"/>
      <c r="P1414" s="235"/>
      <c r="Q1414" s="195"/>
      <c r="R1414" s="257"/>
      <c r="S1414" s="30" t="s">
        <v>1518</v>
      </c>
      <c r="T1414" s="76"/>
      <c r="U1414" s="77"/>
      <c r="V1414" s="77"/>
      <c r="W1414" s="77"/>
      <c r="X1414" s="77"/>
      <c r="Y1414" s="77"/>
      <c r="Z1414" s="31" t="str">
        <f t="shared" si="116"/>
        <v/>
      </c>
      <c r="AA1414" s="81">
        <f t="shared" si="119"/>
        <v>0</v>
      </c>
      <c r="AB1414" s="81">
        <f t="shared" si="120"/>
        <v>0</v>
      </c>
      <c r="AC1414" s="338"/>
      <c r="AD1414" s="238"/>
      <c r="AE1414" s="238"/>
      <c r="AF1414" s="184"/>
      <c r="AG1414" s="184"/>
      <c r="AH1414" s="200"/>
      <c r="AI1414" s="200"/>
      <c r="AJ1414" s="216"/>
      <c r="AK1414" s="216"/>
      <c r="AL1414" s="216"/>
      <c r="AM1414" s="252"/>
      <c r="AN1414" s="252"/>
      <c r="AO1414" s="252"/>
      <c r="AP1414" s="252"/>
      <c r="AQ1414" s="265"/>
      <c r="AR1414" s="209"/>
    </row>
    <row r="1415" spans="1:44" ht="13.5" customHeight="1" x14ac:dyDescent="0.2">
      <c r="A1415" s="290"/>
      <c r="B1415" s="275"/>
      <c r="C1415" s="272"/>
      <c r="D1415" s="275"/>
      <c r="E1415" s="281"/>
      <c r="F1415" s="275"/>
      <c r="G1415" s="284"/>
      <c r="H1415" s="197"/>
      <c r="I1415" s="295"/>
      <c r="J1415" s="197"/>
      <c r="K1415" s="195"/>
      <c r="L1415" s="195"/>
      <c r="M1415" s="197"/>
      <c r="N1415" s="184"/>
      <c r="O1415" s="184"/>
      <c r="P1415" s="235"/>
      <c r="Q1415" s="195"/>
      <c r="R1415" s="257"/>
      <c r="S1415" s="30" t="s">
        <v>1519</v>
      </c>
      <c r="T1415" s="76"/>
      <c r="U1415" s="77"/>
      <c r="V1415" s="77"/>
      <c r="W1415" s="77"/>
      <c r="X1415" s="77"/>
      <c r="Y1415" s="77"/>
      <c r="Z1415" s="31" t="str">
        <f t="shared" si="116"/>
        <v/>
      </c>
      <c r="AA1415" s="81">
        <f t="shared" si="119"/>
        <v>0</v>
      </c>
      <c r="AB1415" s="81">
        <f t="shared" si="120"/>
        <v>0</v>
      </c>
      <c r="AC1415" s="338"/>
      <c r="AD1415" s="238"/>
      <c r="AE1415" s="238"/>
      <c r="AF1415" s="184"/>
      <c r="AG1415" s="184"/>
      <c r="AH1415" s="200"/>
      <c r="AI1415" s="200"/>
      <c r="AJ1415" s="216"/>
      <c r="AK1415" s="216"/>
      <c r="AL1415" s="216"/>
      <c r="AM1415" s="252"/>
      <c r="AN1415" s="252"/>
      <c r="AO1415" s="252"/>
      <c r="AP1415" s="252"/>
      <c r="AQ1415" s="265"/>
      <c r="AR1415" s="209"/>
    </row>
    <row r="1416" spans="1:44" ht="13.5" customHeight="1" x14ac:dyDescent="0.2">
      <c r="A1416" s="290"/>
      <c r="B1416" s="275"/>
      <c r="C1416" s="272"/>
      <c r="D1416" s="275"/>
      <c r="E1416" s="281"/>
      <c r="F1416" s="275"/>
      <c r="G1416" s="284"/>
      <c r="H1416" s="197"/>
      <c r="I1416" s="295"/>
      <c r="J1416" s="197"/>
      <c r="K1416" s="195"/>
      <c r="L1416" s="195"/>
      <c r="M1416" s="197"/>
      <c r="N1416" s="184"/>
      <c r="O1416" s="184"/>
      <c r="P1416" s="235"/>
      <c r="Q1416" s="195"/>
      <c r="R1416" s="257"/>
      <c r="S1416" s="30" t="s">
        <v>1520</v>
      </c>
      <c r="T1416" s="76"/>
      <c r="U1416" s="77"/>
      <c r="V1416" s="77"/>
      <c r="W1416" s="77"/>
      <c r="X1416" s="77"/>
      <c r="Y1416" s="77"/>
      <c r="Z1416" s="31" t="str">
        <f t="shared" si="116"/>
        <v/>
      </c>
      <c r="AA1416" s="81">
        <f t="shared" si="119"/>
        <v>0</v>
      </c>
      <c r="AB1416" s="81">
        <f t="shared" si="120"/>
        <v>0</v>
      </c>
      <c r="AC1416" s="338"/>
      <c r="AD1416" s="238"/>
      <c r="AE1416" s="238"/>
      <c r="AF1416" s="184"/>
      <c r="AG1416" s="184"/>
      <c r="AH1416" s="200"/>
      <c r="AI1416" s="200"/>
      <c r="AJ1416" s="216"/>
      <c r="AK1416" s="216"/>
      <c r="AL1416" s="216"/>
      <c r="AM1416" s="252"/>
      <c r="AN1416" s="252"/>
      <c r="AO1416" s="252"/>
      <c r="AP1416" s="252"/>
      <c r="AQ1416" s="265"/>
      <c r="AR1416" s="209"/>
    </row>
    <row r="1417" spans="1:44" ht="13.5" customHeight="1" x14ac:dyDescent="0.2">
      <c r="A1417" s="290"/>
      <c r="B1417" s="275"/>
      <c r="C1417" s="272"/>
      <c r="D1417" s="275"/>
      <c r="E1417" s="281"/>
      <c r="F1417" s="275"/>
      <c r="G1417" s="284"/>
      <c r="H1417" s="197"/>
      <c r="I1417" s="295"/>
      <c r="J1417" s="197"/>
      <c r="K1417" s="195"/>
      <c r="L1417" s="195"/>
      <c r="M1417" s="197"/>
      <c r="N1417" s="184"/>
      <c r="O1417" s="184"/>
      <c r="P1417" s="235"/>
      <c r="Q1417" s="195"/>
      <c r="R1417" s="257"/>
      <c r="S1417" s="30" t="s">
        <v>1521</v>
      </c>
      <c r="T1417" s="76"/>
      <c r="U1417" s="77"/>
      <c r="V1417" s="77"/>
      <c r="W1417" s="77"/>
      <c r="X1417" s="77"/>
      <c r="Y1417" s="77"/>
      <c r="Z1417" s="31" t="str">
        <f t="shared" si="116"/>
        <v/>
      </c>
      <c r="AA1417" s="81">
        <f t="shared" si="119"/>
        <v>0</v>
      </c>
      <c r="AB1417" s="81">
        <f t="shared" si="120"/>
        <v>0</v>
      </c>
      <c r="AC1417" s="338"/>
      <c r="AD1417" s="238"/>
      <c r="AE1417" s="238"/>
      <c r="AF1417" s="184"/>
      <c r="AG1417" s="184"/>
      <c r="AH1417" s="200"/>
      <c r="AI1417" s="200"/>
      <c r="AJ1417" s="216"/>
      <c r="AK1417" s="216"/>
      <c r="AL1417" s="216"/>
      <c r="AM1417" s="252"/>
      <c r="AN1417" s="252"/>
      <c r="AO1417" s="252"/>
      <c r="AP1417" s="252"/>
      <c r="AQ1417" s="265"/>
      <c r="AR1417" s="209"/>
    </row>
    <row r="1418" spans="1:44" ht="13.5" customHeight="1" x14ac:dyDescent="0.2">
      <c r="A1418" s="290"/>
      <c r="B1418" s="275"/>
      <c r="C1418" s="272"/>
      <c r="D1418" s="275"/>
      <c r="E1418" s="281"/>
      <c r="F1418" s="275"/>
      <c r="G1418" s="284"/>
      <c r="H1418" s="197"/>
      <c r="I1418" s="295">
        <v>56.4</v>
      </c>
      <c r="J1418" s="197"/>
      <c r="K1418" s="195"/>
      <c r="L1418" s="195"/>
      <c r="M1418" s="197"/>
      <c r="N1418" s="184"/>
      <c r="O1418" s="184"/>
      <c r="P1418" s="235"/>
      <c r="Q1418" s="195"/>
      <c r="R1418" s="298">
        <f>IF(Q1418="SI",1,IF(Q1418="NO",3,0))</f>
        <v>0</v>
      </c>
      <c r="S1418" s="30" t="s">
        <v>1522</v>
      </c>
      <c r="T1418" s="76"/>
      <c r="U1418" s="77"/>
      <c r="V1418" s="77"/>
      <c r="W1418" s="77"/>
      <c r="X1418" s="77"/>
      <c r="Y1418" s="77"/>
      <c r="Z1418" s="31" t="str">
        <f t="shared" si="116"/>
        <v/>
      </c>
      <c r="AA1418" s="81">
        <f t="shared" si="119"/>
        <v>0</v>
      </c>
      <c r="AB1418" s="81">
        <f t="shared" si="120"/>
        <v>0</v>
      </c>
      <c r="AC1418" s="338"/>
      <c r="AD1418" s="238"/>
      <c r="AE1418" s="238"/>
      <c r="AF1418" s="184"/>
      <c r="AG1418" s="184"/>
      <c r="AH1418" s="200"/>
      <c r="AI1418" s="200"/>
      <c r="AJ1418" s="216"/>
      <c r="AK1418" s="216"/>
      <c r="AL1418" s="216"/>
      <c r="AM1418" s="252"/>
      <c r="AN1418" s="252"/>
      <c r="AO1418" s="252"/>
      <c r="AP1418" s="252"/>
      <c r="AQ1418" s="265"/>
      <c r="AR1418" s="208"/>
    </row>
    <row r="1419" spans="1:44" ht="13.5" customHeight="1" x14ac:dyDescent="0.2">
      <c r="A1419" s="290"/>
      <c r="B1419" s="275"/>
      <c r="C1419" s="272"/>
      <c r="D1419" s="275"/>
      <c r="E1419" s="281"/>
      <c r="F1419" s="275"/>
      <c r="G1419" s="284"/>
      <c r="H1419" s="197"/>
      <c r="I1419" s="295"/>
      <c r="J1419" s="197"/>
      <c r="K1419" s="195"/>
      <c r="L1419" s="195"/>
      <c r="M1419" s="197"/>
      <c r="N1419" s="184"/>
      <c r="O1419" s="184"/>
      <c r="P1419" s="235"/>
      <c r="Q1419" s="195"/>
      <c r="R1419" s="257"/>
      <c r="S1419" s="30" t="s">
        <v>1523</v>
      </c>
      <c r="T1419" s="76"/>
      <c r="U1419" s="77"/>
      <c r="V1419" s="77"/>
      <c r="W1419" s="77"/>
      <c r="X1419" s="77"/>
      <c r="Y1419" s="77"/>
      <c r="Z1419" s="31" t="str">
        <f t="shared" si="116"/>
        <v/>
      </c>
      <c r="AA1419" s="81">
        <f t="shared" si="119"/>
        <v>0</v>
      </c>
      <c r="AB1419" s="81">
        <f t="shared" si="120"/>
        <v>0</v>
      </c>
      <c r="AC1419" s="338"/>
      <c r="AD1419" s="238"/>
      <c r="AE1419" s="238"/>
      <c r="AF1419" s="184"/>
      <c r="AG1419" s="184"/>
      <c r="AH1419" s="200"/>
      <c r="AI1419" s="200"/>
      <c r="AJ1419" s="216"/>
      <c r="AK1419" s="216"/>
      <c r="AL1419" s="216"/>
      <c r="AM1419" s="252"/>
      <c r="AN1419" s="252"/>
      <c r="AO1419" s="252"/>
      <c r="AP1419" s="252"/>
      <c r="AQ1419" s="265"/>
      <c r="AR1419" s="209"/>
    </row>
    <row r="1420" spans="1:44" ht="13.5" customHeight="1" x14ac:dyDescent="0.2">
      <c r="A1420" s="290"/>
      <c r="B1420" s="275"/>
      <c r="C1420" s="272"/>
      <c r="D1420" s="275"/>
      <c r="E1420" s="281"/>
      <c r="F1420" s="275"/>
      <c r="G1420" s="284"/>
      <c r="H1420" s="197"/>
      <c r="I1420" s="295"/>
      <c r="J1420" s="197"/>
      <c r="K1420" s="195"/>
      <c r="L1420" s="195"/>
      <c r="M1420" s="197"/>
      <c r="N1420" s="184"/>
      <c r="O1420" s="184"/>
      <c r="P1420" s="235"/>
      <c r="Q1420" s="195"/>
      <c r="R1420" s="257"/>
      <c r="S1420" s="30" t="s">
        <v>1524</v>
      </c>
      <c r="T1420" s="76"/>
      <c r="U1420" s="77"/>
      <c r="V1420" s="77"/>
      <c r="W1420" s="77"/>
      <c r="X1420" s="77"/>
      <c r="Y1420" s="77"/>
      <c r="Z1420" s="31" t="str">
        <f t="shared" si="116"/>
        <v/>
      </c>
      <c r="AA1420" s="81">
        <f t="shared" si="119"/>
        <v>0</v>
      </c>
      <c r="AB1420" s="81">
        <f t="shared" si="120"/>
        <v>0</v>
      </c>
      <c r="AC1420" s="338"/>
      <c r="AD1420" s="238"/>
      <c r="AE1420" s="238"/>
      <c r="AF1420" s="184"/>
      <c r="AG1420" s="184"/>
      <c r="AH1420" s="200"/>
      <c r="AI1420" s="200"/>
      <c r="AJ1420" s="216"/>
      <c r="AK1420" s="216"/>
      <c r="AL1420" s="216"/>
      <c r="AM1420" s="252"/>
      <c r="AN1420" s="252"/>
      <c r="AO1420" s="252"/>
      <c r="AP1420" s="252"/>
      <c r="AQ1420" s="265"/>
      <c r="AR1420" s="209"/>
    </row>
    <row r="1421" spans="1:44" ht="13.5" customHeight="1" x14ac:dyDescent="0.2">
      <c r="A1421" s="290"/>
      <c r="B1421" s="275"/>
      <c r="C1421" s="272"/>
      <c r="D1421" s="275"/>
      <c r="E1421" s="281"/>
      <c r="F1421" s="275"/>
      <c r="G1421" s="284"/>
      <c r="H1421" s="197"/>
      <c r="I1421" s="295"/>
      <c r="J1421" s="197"/>
      <c r="K1421" s="195"/>
      <c r="L1421" s="195"/>
      <c r="M1421" s="197"/>
      <c r="N1421" s="184"/>
      <c r="O1421" s="184"/>
      <c r="P1421" s="235"/>
      <c r="Q1421" s="195"/>
      <c r="R1421" s="257"/>
      <c r="S1421" s="30" t="s">
        <v>1525</v>
      </c>
      <c r="T1421" s="76"/>
      <c r="U1421" s="77"/>
      <c r="V1421" s="77"/>
      <c r="W1421" s="77"/>
      <c r="X1421" s="77"/>
      <c r="Y1421" s="77"/>
      <c r="Z1421" s="31" t="str">
        <f t="shared" si="116"/>
        <v/>
      </c>
      <c r="AA1421" s="81">
        <f t="shared" si="119"/>
        <v>0</v>
      </c>
      <c r="AB1421" s="81">
        <f t="shared" si="120"/>
        <v>0</v>
      </c>
      <c r="AC1421" s="338"/>
      <c r="AD1421" s="238"/>
      <c r="AE1421" s="238"/>
      <c r="AF1421" s="184"/>
      <c r="AG1421" s="184"/>
      <c r="AH1421" s="200"/>
      <c r="AI1421" s="200"/>
      <c r="AJ1421" s="216"/>
      <c r="AK1421" s="216"/>
      <c r="AL1421" s="216"/>
      <c r="AM1421" s="252"/>
      <c r="AN1421" s="252"/>
      <c r="AO1421" s="252"/>
      <c r="AP1421" s="252"/>
      <c r="AQ1421" s="265"/>
      <c r="AR1421" s="209"/>
    </row>
    <row r="1422" spans="1:44" ht="13.5" customHeight="1" x14ac:dyDescent="0.2">
      <c r="A1422" s="290"/>
      <c r="B1422" s="275"/>
      <c r="C1422" s="272"/>
      <c r="D1422" s="275"/>
      <c r="E1422" s="281"/>
      <c r="F1422" s="275"/>
      <c r="G1422" s="284"/>
      <c r="H1422" s="197"/>
      <c r="I1422" s="295"/>
      <c r="J1422" s="197"/>
      <c r="K1422" s="195"/>
      <c r="L1422" s="195"/>
      <c r="M1422" s="197"/>
      <c r="N1422" s="184"/>
      <c r="O1422" s="184"/>
      <c r="P1422" s="235"/>
      <c r="Q1422" s="195"/>
      <c r="R1422" s="257"/>
      <c r="S1422" s="30" t="s">
        <v>1526</v>
      </c>
      <c r="T1422" s="76"/>
      <c r="U1422" s="77"/>
      <c r="V1422" s="77"/>
      <c r="W1422" s="77"/>
      <c r="X1422" s="77"/>
      <c r="Y1422" s="77"/>
      <c r="Z1422" s="31" t="str">
        <f t="shared" si="116"/>
        <v/>
      </c>
      <c r="AA1422" s="81">
        <f t="shared" si="119"/>
        <v>0</v>
      </c>
      <c r="AB1422" s="81">
        <f t="shared" si="120"/>
        <v>0</v>
      </c>
      <c r="AC1422" s="338"/>
      <c r="AD1422" s="238"/>
      <c r="AE1422" s="238"/>
      <c r="AF1422" s="184"/>
      <c r="AG1422" s="184"/>
      <c r="AH1422" s="200"/>
      <c r="AI1422" s="200"/>
      <c r="AJ1422" s="216"/>
      <c r="AK1422" s="216"/>
      <c r="AL1422" s="216"/>
      <c r="AM1422" s="252"/>
      <c r="AN1422" s="252"/>
      <c r="AO1422" s="252"/>
      <c r="AP1422" s="252"/>
      <c r="AQ1422" s="265"/>
      <c r="AR1422" s="209"/>
    </row>
    <row r="1423" spans="1:44" ht="13.5" customHeight="1" x14ac:dyDescent="0.2">
      <c r="A1423" s="290"/>
      <c r="B1423" s="275"/>
      <c r="C1423" s="272"/>
      <c r="D1423" s="275"/>
      <c r="E1423" s="281"/>
      <c r="F1423" s="275"/>
      <c r="G1423" s="284"/>
      <c r="H1423" s="197"/>
      <c r="I1423" s="295">
        <v>56.5</v>
      </c>
      <c r="J1423" s="197"/>
      <c r="K1423" s="195"/>
      <c r="L1423" s="195"/>
      <c r="M1423" s="197"/>
      <c r="N1423" s="184"/>
      <c r="O1423" s="184"/>
      <c r="P1423" s="235"/>
      <c r="Q1423" s="195"/>
      <c r="R1423" s="298">
        <f>IF(Q1423="SI",1,IF(Q1423="NO",3,0))</f>
        <v>0</v>
      </c>
      <c r="S1423" s="30" t="s">
        <v>1527</v>
      </c>
      <c r="T1423" s="76"/>
      <c r="U1423" s="77"/>
      <c r="V1423" s="77"/>
      <c r="W1423" s="77"/>
      <c r="X1423" s="77"/>
      <c r="Y1423" s="77"/>
      <c r="Z1423" s="31" t="str">
        <f t="shared" si="116"/>
        <v/>
      </c>
      <c r="AA1423" s="81">
        <f t="shared" si="119"/>
        <v>0</v>
      </c>
      <c r="AB1423" s="81">
        <f t="shared" si="120"/>
        <v>0</v>
      </c>
      <c r="AC1423" s="338"/>
      <c r="AD1423" s="238"/>
      <c r="AE1423" s="238"/>
      <c r="AF1423" s="184"/>
      <c r="AG1423" s="184"/>
      <c r="AH1423" s="200"/>
      <c r="AI1423" s="200"/>
      <c r="AJ1423" s="216"/>
      <c r="AK1423" s="216"/>
      <c r="AL1423" s="216"/>
      <c r="AM1423" s="252"/>
      <c r="AN1423" s="252"/>
      <c r="AO1423" s="252"/>
      <c r="AP1423" s="252"/>
      <c r="AQ1423" s="265"/>
      <c r="AR1423" s="208"/>
    </row>
    <row r="1424" spans="1:44" ht="13.5" customHeight="1" x14ac:dyDescent="0.2">
      <c r="A1424" s="290"/>
      <c r="B1424" s="275"/>
      <c r="C1424" s="272"/>
      <c r="D1424" s="275"/>
      <c r="E1424" s="281"/>
      <c r="F1424" s="275"/>
      <c r="G1424" s="284"/>
      <c r="H1424" s="197"/>
      <c r="I1424" s="295"/>
      <c r="J1424" s="197"/>
      <c r="K1424" s="195"/>
      <c r="L1424" s="195"/>
      <c r="M1424" s="197"/>
      <c r="N1424" s="184"/>
      <c r="O1424" s="184"/>
      <c r="P1424" s="235"/>
      <c r="Q1424" s="195"/>
      <c r="R1424" s="257"/>
      <c r="S1424" s="30" t="s">
        <v>1528</v>
      </c>
      <c r="T1424" s="76"/>
      <c r="U1424" s="77"/>
      <c r="V1424" s="77"/>
      <c r="W1424" s="77"/>
      <c r="X1424" s="77"/>
      <c r="Y1424" s="77"/>
      <c r="Z1424" s="31" t="str">
        <f t="shared" si="116"/>
        <v/>
      </c>
      <c r="AA1424" s="81">
        <f t="shared" si="119"/>
        <v>0</v>
      </c>
      <c r="AB1424" s="81">
        <f t="shared" si="120"/>
        <v>0</v>
      </c>
      <c r="AC1424" s="338"/>
      <c r="AD1424" s="238"/>
      <c r="AE1424" s="238"/>
      <c r="AF1424" s="184"/>
      <c r="AG1424" s="184"/>
      <c r="AH1424" s="200"/>
      <c r="AI1424" s="200"/>
      <c r="AJ1424" s="216"/>
      <c r="AK1424" s="216"/>
      <c r="AL1424" s="216"/>
      <c r="AM1424" s="252"/>
      <c r="AN1424" s="252"/>
      <c r="AO1424" s="252"/>
      <c r="AP1424" s="252"/>
      <c r="AQ1424" s="265"/>
      <c r="AR1424" s="209"/>
    </row>
    <row r="1425" spans="1:44" ht="13.5" customHeight="1" x14ac:dyDescent="0.2">
      <c r="A1425" s="290"/>
      <c r="B1425" s="275"/>
      <c r="C1425" s="272"/>
      <c r="D1425" s="275"/>
      <c r="E1425" s="281"/>
      <c r="F1425" s="275"/>
      <c r="G1425" s="284"/>
      <c r="H1425" s="197"/>
      <c r="I1425" s="295"/>
      <c r="J1425" s="197"/>
      <c r="K1425" s="195"/>
      <c r="L1425" s="195"/>
      <c r="M1425" s="197"/>
      <c r="N1425" s="184"/>
      <c r="O1425" s="184"/>
      <c r="P1425" s="235"/>
      <c r="Q1425" s="195"/>
      <c r="R1425" s="257"/>
      <c r="S1425" s="30" t="s">
        <v>1529</v>
      </c>
      <c r="T1425" s="76"/>
      <c r="U1425" s="77"/>
      <c r="V1425" s="77"/>
      <c r="W1425" s="77"/>
      <c r="X1425" s="77"/>
      <c r="Y1425" s="77"/>
      <c r="Z1425" s="31" t="str">
        <f t="shared" si="116"/>
        <v/>
      </c>
      <c r="AA1425" s="81">
        <f t="shared" si="119"/>
        <v>0</v>
      </c>
      <c r="AB1425" s="81">
        <f t="shared" si="120"/>
        <v>0</v>
      </c>
      <c r="AC1425" s="338"/>
      <c r="AD1425" s="238"/>
      <c r="AE1425" s="238"/>
      <c r="AF1425" s="184"/>
      <c r="AG1425" s="184"/>
      <c r="AH1425" s="200"/>
      <c r="AI1425" s="200"/>
      <c r="AJ1425" s="216"/>
      <c r="AK1425" s="216"/>
      <c r="AL1425" s="216"/>
      <c r="AM1425" s="252"/>
      <c r="AN1425" s="252"/>
      <c r="AO1425" s="252"/>
      <c r="AP1425" s="252"/>
      <c r="AQ1425" s="265"/>
      <c r="AR1425" s="209"/>
    </row>
    <row r="1426" spans="1:44" ht="13.5" customHeight="1" x14ac:dyDescent="0.2">
      <c r="A1426" s="290"/>
      <c r="B1426" s="275"/>
      <c r="C1426" s="272"/>
      <c r="D1426" s="275"/>
      <c r="E1426" s="281"/>
      <c r="F1426" s="275"/>
      <c r="G1426" s="284"/>
      <c r="H1426" s="197"/>
      <c r="I1426" s="295"/>
      <c r="J1426" s="197"/>
      <c r="K1426" s="195"/>
      <c r="L1426" s="195"/>
      <c r="M1426" s="197"/>
      <c r="N1426" s="184"/>
      <c r="O1426" s="184"/>
      <c r="P1426" s="235"/>
      <c r="Q1426" s="195"/>
      <c r="R1426" s="257"/>
      <c r="S1426" s="30" t="s">
        <v>1530</v>
      </c>
      <c r="T1426" s="76"/>
      <c r="U1426" s="77"/>
      <c r="V1426" s="77"/>
      <c r="W1426" s="77"/>
      <c r="X1426" s="77"/>
      <c r="Y1426" s="77"/>
      <c r="Z1426" s="31" t="str">
        <f t="shared" si="116"/>
        <v/>
      </c>
      <c r="AA1426" s="81">
        <f t="shared" si="119"/>
        <v>0</v>
      </c>
      <c r="AB1426" s="81">
        <f t="shared" si="120"/>
        <v>0</v>
      </c>
      <c r="AC1426" s="338"/>
      <c r="AD1426" s="238"/>
      <c r="AE1426" s="238"/>
      <c r="AF1426" s="184"/>
      <c r="AG1426" s="184"/>
      <c r="AH1426" s="200"/>
      <c r="AI1426" s="200"/>
      <c r="AJ1426" s="216"/>
      <c r="AK1426" s="216"/>
      <c r="AL1426" s="216"/>
      <c r="AM1426" s="252"/>
      <c r="AN1426" s="252"/>
      <c r="AO1426" s="252"/>
      <c r="AP1426" s="252"/>
      <c r="AQ1426" s="265"/>
      <c r="AR1426" s="209"/>
    </row>
    <row r="1427" spans="1:44" ht="13.5" customHeight="1" x14ac:dyDescent="0.2">
      <c r="A1427" s="291"/>
      <c r="B1427" s="276"/>
      <c r="C1427" s="273"/>
      <c r="D1427" s="276"/>
      <c r="E1427" s="282"/>
      <c r="F1427" s="276"/>
      <c r="G1427" s="285"/>
      <c r="H1427" s="198"/>
      <c r="I1427" s="296"/>
      <c r="J1427" s="198"/>
      <c r="K1427" s="233"/>
      <c r="L1427" s="233"/>
      <c r="M1427" s="198"/>
      <c r="N1427" s="185"/>
      <c r="O1427" s="185"/>
      <c r="P1427" s="236"/>
      <c r="Q1427" s="233"/>
      <c r="R1427" s="299"/>
      <c r="S1427" s="32" t="s">
        <v>1531</v>
      </c>
      <c r="T1427" s="78"/>
      <c r="U1427" s="79"/>
      <c r="V1427" s="79"/>
      <c r="W1427" s="79"/>
      <c r="X1427" s="79"/>
      <c r="Y1427" s="79"/>
      <c r="Z1427" s="33" t="str">
        <f t="shared" si="116"/>
        <v/>
      </c>
      <c r="AA1427" s="82">
        <f t="shared" si="119"/>
        <v>0</v>
      </c>
      <c r="AB1427" s="82">
        <f t="shared" si="120"/>
        <v>0</v>
      </c>
      <c r="AC1427" s="339"/>
      <c r="AD1427" s="239"/>
      <c r="AE1427" s="239"/>
      <c r="AF1427" s="185"/>
      <c r="AG1427" s="185"/>
      <c r="AH1427" s="201"/>
      <c r="AI1427" s="201"/>
      <c r="AJ1427" s="217"/>
      <c r="AK1427" s="217"/>
      <c r="AL1427" s="217"/>
      <c r="AM1427" s="253"/>
      <c r="AN1427" s="253"/>
      <c r="AO1427" s="253"/>
      <c r="AP1427" s="253"/>
      <c r="AQ1427" s="266"/>
      <c r="AR1427" s="210"/>
    </row>
    <row r="1428" spans="1:44" ht="13.5" customHeight="1" x14ac:dyDescent="0.2">
      <c r="A1428" s="277" t="str">
        <f>IF(E1428&lt;&gt;"",'Información General'!$D$15&amp;"_"&amp;+$A$1+57,"")</f>
        <v/>
      </c>
      <c r="B1428" s="286"/>
      <c r="C1428" s="304"/>
      <c r="D1428" s="286"/>
      <c r="E1428" s="301"/>
      <c r="F1428" s="286"/>
      <c r="G1428" s="224"/>
      <c r="H1428" s="242"/>
      <c r="I1428" s="245">
        <v>57.1</v>
      </c>
      <c r="J1428" s="227"/>
      <c r="K1428" s="232"/>
      <c r="L1428" s="232"/>
      <c r="M1428" s="227"/>
      <c r="N1428" s="189"/>
      <c r="O1428" s="189"/>
      <c r="P1428" s="192" t="str">
        <f>IF(AND(N1428&lt;&gt;"",O1428&lt;&gt;""),IF(AND(N1428&gt;5,O1428&gt;5),"I",IF(AND(N1428&lt;=5,O1428&gt;5),"II",IF(AND(N1428&gt;5,O1428&lt;=5),"IV",IF(AND(N1428&lt;=5,O1428&lt;=5),"III")))),"")</f>
        <v/>
      </c>
      <c r="Q1428" s="232"/>
      <c r="R1428" s="310">
        <f>IF(Q1428="SI",1,IF(Q1428="NO",3,0))</f>
        <v>0</v>
      </c>
      <c r="S1428" s="28" t="s">
        <v>1532</v>
      </c>
      <c r="T1428" s="73"/>
      <c r="U1428" s="74"/>
      <c r="V1428" s="74"/>
      <c r="W1428" s="74"/>
      <c r="X1428" s="74"/>
      <c r="Y1428" s="74"/>
      <c r="Z1428" s="29" t="str">
        <f t="shared" si="116"/>
        <v/>
      </c>
      <c r="AA1428" s="80">
        <f t="shared" ref="AA1428:AA1459" si="121">IF(Z1428="Suficiente",1,0)</f>
        <v>0</v>
      </c>
      <c r="AB1428" s="80">
        <f>IF(Z1428="Deficiente",1,0)</f>
        <v>0</v>
      </c>
      <c r="AC1428" s="307" t="str">
        <f>IF(SUM(R1428:R1452)&gt;=1,IF((SUM(R1428:R1452)/COUNTA(Q1428:Q1452))=1,IF(SUM(AA1428:AA1452)&gt;=1,IF(SUM(AA1428:AA1452)/(SUM(AA1428:AA1452)+SUM(AB1428:AB1452))=100%,"SI","NO"),"NO"),"NO"),"")</f>
        <v/>
      </c>
      <c r="AD1428" s="241" t="str">
        <f>IF($N1428=1,"b","")</f>
        <v/>
      </c>
      <c r="AE1428" s="241" t="str">
        <f>IF($O1428=1,"b","")</f>
        <v/>
      </c>
      <c r="AF1428" s="189"/>
      <c r="AG1428" s="189"/>
      <c r="AH1428" s="202">
        <f>IF(OR($AD1428="b",$AE1428="b"),2,0)</f>
        <v>0</v>
      </c>
      <c r="AI1428" s="202">
        <f>IF(AND($N1428=1,$AF1428=1,$O1428=1,$AG1428=1),1,0)</f>
        <v>0</v>
      </c>
      <c r="AJ1428" s="186">
        <f>IF(AF1428&lt;&gt;"",IF(AI1428=1,1,IF(OR($AF1428&gt;$N1428,AND($AC1428="SI",$AF1428=$N1428),AND($AC1428="NO",$AF1428&lt;&gt;$N1428)),0,1)),0)</f>
        <v>0</v>
      </c>
      <c r="AK1428" s="186">
        <f>IF(AG1428&lt;&gt;"",IF(AI1428=1,1,IF(OR(AG1428&gt;O1428,AND(AC1428="SI",AG1428=O1428),AND(AC1428="NO",AG1428&lt;&gt;O1428)),0,1)),0)</f>
        <v>0</v>
      </c>
      <c r="AL1428" s="186">
        <f>IF(AC1428&lt;&gt;"",(+AI1428+AJ1428+AK1428),0)</f>
        <v>0</v>
      </c>
      <c r="AM1428" s="251" t="str">
        <f>IF($AL1428&gt;=2,IF(AND($AF1428="",$AG1428=""),"",IF(AND($AF1428&gt;5,$AG1428&gt;5),"I","")),"")</f>
        <v/>
      </c>
      <c r="AN1428" s="251" t="str">
        <f>IF($AL1428&gt;=2,IF(AND($AF1428="",$AG1428=""),"",IF(AND($AF1428&lt;6,$AG1428&gt;5),"II","")),"")</f>
        <v/>
      </c>
      <c r="AO1428" s="251" t="str">
        <f>IF($AL1428&gt;=2,IF(AND($AF1428="",$AG1428=""),"",IF(AND($AF1428&lt;6,$AG1428&lt;6),"III","")),"")</f>
        <v/>
      </c>
      <c r="AP1428" s="251" t="str">
        <f>IF($AL1428&gt;=2,IF(AND($AF1428="",$AG1428=""),"",IF(AND($AF1428&gt;5,$AG1428&lt;6),"IV","")),"")</f>
        <v/>
      </c>
      <c r="AQ1428" s="261"/>
      <c r="AR1428" s="254"/>
    </row>
    <row r="1429" spans="1:44" ht="13.5" customHeight="1" x14ac:dyDescent="0.2">
      <c r="A1429" s="278"/>
      <c r="B1429" s="287"/>
      <c r="C1429" s="305"/>
      <c r="D1429" s="287"/>
      <c r="E1429" s="302"/>
      <c r="F1429" s="287"/>
      <c r="G1429" s="225"/>
      <c r="H1429" s="197"/>
      <c r="I1429" s="243"/>
      <c r="J1429" s="182"/>
      <c r="K1429" s="180"/>
      <c r="L1429" s="180"/>
      <c r="M1429" s="182"/>
      <c r="N1429" s="190"/>
      <c r="O1429" s="190"/>
      <c r="P1429" s="193"/>
      <c r="Q1429" s="180"/>
      <c r="R1429" s="257"/>
      <c r="S1429" s="30" t="s">
        <v>1533</v>
      </c>
      <c r="T1429" s="76"/>
      <c r="U1429" s="77"/>
      <c r="V1429" s="77"/>
      <c r="W1429" s="77"/>
      <c r="X1429" s="77"/>
      <c r="Y1429" s="77"/>
      <c r="Z1429" s="31" t="str">
        <f t="shared" si="116"/>
        <v/>
      </c>
      <c r="AA1429" s="81">
        <f t="shared" si="121"/>
        <v>0</v>
      </c>
      <c r="AB1429" s="81">
        <f t="shared" ref="AB1429:AB1452" si="122">IF(Z1429="Deficiente",1,0)</f>
        <v>0</v>
      </c>
      <c r="AC1429" s="308"/>
      <c r="AD1429" s="238"/>
      <c r="AE1429" s="238"/>
      <c r="AF1429" s="190"/>
      <c r="AG1429" s="190"/>
      <c r="AH1429" s="200"/>
      <c r="AI1429" s="200"/>
      <c r="AJ1429" s="187"/>
      <c r="AK1429" s="187"/>
      <c r="AL1429" s="187"/>
      <c r="AM1429" s="252"/>
      <c r="AN1429" s="252"/>
      <c r="AO1429" s="252"/>
      <c r="AP1429" s="252"/>
      <c r="AQ1429" s="262"/>
      <c r="AR1429" s="209"/>
    </row>
    <row r="1430" spans="1:44" ht="13.5" customHeight="1" x14ac:dyDescent="0.2">
      <c r="A1430" s="278"/>
      <c r="B1430" s="287"/>
      <c r="C1430" s="305"/>
      <c r="D1430" s="287"/>
      <c r="E1430" s="302"/>
      <c r="F1430" s="287"/>
      <c r="G1430" s="225"/>
      <c r="H1430" s="197"/>
      <c r="I1430" s="243"/>
      <c r="J1430" s="182"/>
      <c r="K1430" s="180"/>
      <c r="L1430" s="180"/>
      <c r="M1430" s="182"/>
      <c r="N1430" s="190"/>
      <c r="O1430" s="190"/>
      <c r="P1430" s="193"/>
      <c r="Q1430" s="180"/>
      <c r="R1430" s="257"/>
      <c r="S1430" s="30" t="s">
        <v>1534</v>
      </c>
      <c r="T1430" s="76"/>
      <c r="U1430" s="77"/>
      <c r="V1430" s="77"/>
      <c r="W1430" s="77"/>
      <c r="X1430" s="77"/>
      <c r="Y1430" s="77"/>
      <c r="Z1430" s="31" t="str">
        <f t="shared" si="116"/>
        <v/>
      </c>
      <c r="AA1430" s="81">
        <f t="shared" si="121"/>
        <v>0</v>
      </c>
      <c r="AB1430" s="81">
        <f t="shared" si="122"/>
        <v>0</v>
      </c>
      <c r="AC1430" s="308"/>
      <c r="AD1430" s="238"/>
      <c r="AE1430" s="238"/>
      <c r="AF1430" s="190"/>
      <c r="AG1430" s="190"/>
      <c r="AH1430" s="200"/>
      <c r="AI1430" s="200"/>
      <c r="AJ1430" s="187"/>
      <c r="AK1430" s="187"/>
      <c r="AL1430" s="187"/>
      <c r="AM1430" s="252"/>
      <c r="AN1430" s="252"/>
      <c r="AO1430" s="252"/>
      <c r="AP1430" s="252"/>
      <c r="AQ1430" s="262"/>
      <c r="AR1430" s="209"/>
    </row>
    <row r="1431" spans="1:44" ht="13.5" customHeight="1" x14ac:dyDescent="0.2">
      <c r="A1431" s="278"/>
      <c r="B1431" s="287"/>
      <c r="C1431" s="305"/>
      <c r="D1431" s="287"/>
      <c r="E1431" s="302"/>
      <c r="F1431" s="287"/>
      <c r="G1431" s="225"/>
      <c r="H1431" s="197"/>
      <c r="I1431" s="243"/>
      <c r="J1431" s="182"/>
      <c r="K1431" s="180"/>
      <c r="L1431" s="180"/>
      <c r="M1431" s="182"/>
      <c r="N1431" s="190"/>
      <c r="O1431" s="190"/>
      <c r="P1431" s="193"/>
      <c r="Q1431" s="180"/>
      <c r="R1431" s="257"/>
      <c r="S1431" s="30" t="s">
        <v>1535</v>
      </c>
      <c r="T1431" s="76"/>
      <c r="U1431" s="77"/>
      <c r="V1431" s="77"/>
      <c r="W1431" s="77"/>
      <c r="X1431" s="77"/>
      <c r="Y1431" s="77"/>
      <c r="Z1431" s="31" t="str">
        <f t="shared" si="116"/>
        <v/>
      </c>
      <c r="AA1431" s="81">
        <f t="shared" si="121"/>
        <v>0</v>
      </c>
      <c r="AB1431" s="81">
        <f t="shared" si="122"/>
        <v>0</v>
      </c>
      <c r="AC1431" s="308"/>
      <c r="AD1431" s="238"/>
      <c r="AE1431" s="238"/>
      <c r="AF1431" s="190"/>
      <c r="AG1431" s="190"/>
      <c r="AH1431" s="200"/>
      <c r="AI1431" s="200"/>
      <c r="AJ1431" s="187"/>
      <c r="AK1431" s="187"/>
      <c r="AL1431" s="187"/>
      <c r="AM1431" s="252"/>
      <c r="AN1431" s="252"/>
      <c r="AO1431" s="252"/>
      <c r="AP1431" s="252"/>
      <c r="AQ1431" s="262"/>
      <c r="AR1431" s="209"/>
    </row>
    <row r="1432" spans="1:44" ht="13.5" customHeight="1" x14ac:dyDescent="0.2">
      <c r="A1432" s="278"/>
      <c r="B1432" s="287"/>
      <c r="C1432" s="305"/>
      <c r="D1432" s="287"/>
      <c r="E1432" s="302"/>
      <c r="F1432" s="287"/>
      <c r="G1432" s="225"/>
      <c r="H1432" s="197"/>
      <c r="I1432" s="243"/>
      <c r="J1432" s="182"/>
      <c r="K1432" s="180"/>
      <c r="L1432" s="180"/>
      <c r="M1432" s="182"/>
      <c r="N1432" s="190"/>
      <c r="O1432" s="190"/>
      <c r="P1432" s="193"/>
      <c r="Q1432" s="180"/>
      <c r="R1432" s="257"/>
      <c r="S1432" s="30" t="s">
        <v>1536</v>
      </c>
      <c r="T1432" s="76"/>
      <c r="U1432" s="77"/>
      <c r="V1432" s="77"/>
      <c r="W1432" s="77"/>
      <c r="X1432" s="77"/>
      <c r="Y1432" s="77"/>
      <c r="Z1432" s="31" t="str">
        <f t="shared" si="116"/>
        <v/>
      </c>
      <c r="AA1432" s="81">
        <f t="shared" si="121"/>
        <v>0</v>
      </c>
      <c r="AB1432" s="81">
        <f t="shared" si="122"/>
        <v>0</v>
      </c>
      <c r="AC1432" s="308"/>
      <c r="AD1432" s="238"/>
      <c r="AE1432" s="238"/>
      <c r="AF1432" s="190"/>
      <c r="AG1432" s="190"/>
      <c r="AH1432" s="200"/>
      <c r="AI1432" s="200"/>
      <c r="AJ1432" s="187"/>
      <c r="AK1432" s="187"/>
      <c r="AL1432" s="187"/>
      <c r="AM1432" s="252"/>
      <c r="AN1432" s="252"/>
      <c r="AO1432" s="252"/>
      <c r="AP1432" s="252"/>
      <c r="AQ1432" s="262"/>
      <c r="AR1432" s="209"/>
    </row>
    <row r="1433" spans="1:44" ht="13.5" customHeight="1" x14ac:dyDescent="0.2">
      <c r="A1433" s="278"/>
      <c r="B1433" s="287"/>
      <c r="C1433" s="305"/>
      <c r="D1433" s="287"/>
      <c r="E1433" s="302"/>
      <c r="F1433" s="287"/>
      <c r="G1433" s="225"/>
      <c r="H1433" s="197"/>
      <c r="I1433" s="243">
        <v>57.2</v>
      </c>
      <c r="J1433" s="182"/>
      <c r="K1433" s="180"/>
      <c r="L1433" s="180"/>
      <c r="M1433" s="182"/>
      <c r="N1433" s="190"/>
      <c r="O1433" s="190"/>
      <c r="P1433" s="193"/>
      <c r="Q1433" s="180"/>
      <c r="R1433" s="256">
        <f>IF(Q1433="SI",1,IF(Q1433="NO",3,0))</f>
        <v>0</v>
      </c>
      <c r="S1433" s="30" t="s">
        <v>1537</v>
      </c>
      <c r="T1433" s="76"/>
      <c r="U1433" s="77"/>
      <c r="V1433" s="77"/>
      <c r="W1433" s="77"/>
      <c r="X1433" s="77"/>
      <c r="Y1433" s="77"/>
      <c r="Z1433" s="31" t="str">
        <f t="shared" si="116"/>
        <v/>
      </c>
      <c r="AA1433" s="81">
        <f t="shared" si="121"/>
        <v>0</v>
      </c>
      <c r="AB1433" s="81">
        <f t="shared" si="122"/>
        <v>0</v>
      </c>
      <c r="AC1433" s="308"/>
      <c r="AD1433" s="238"/>
      <c r="AE1433" s="238"/>
      <c r="AF1433" s="190"/>
      <c r="AG1433" s="190"/>
      <c r="AH1433" s="200"/>
      <c r="AI1433" s="200"/>
      <c r="AJ1433" s="187"/>
      <c r="AK1433" s="187"/>
      <c r="AL1433" s="187"/>
      <c r="AM1433" s="252"/>
      <c r="AN1433" s="252"/>
      <c r="AO1433" s="252"/>
      <c r="AP1433" s="252"/>
      <c r="AQ1433" s="262"/>
      <c r="AR1433" s="255"/>
    </row>
    <row r="1434" spans="1:44" ht="13.5" customHeight="1" x14ac:dyDescent="0.2">
      <c r="A1434" s="278"/>
      <c r="B1434" s="287"/>
      <c r="C1434" s="305"/>
      <c r="D1434" s="287"/>
      <c r="E1434" s="302"/>
      <c r="F1434" s="287"/>
      <c r="G1434" s="225"/>
      <c r="H1434" s="197"/>
      <c r="I1434" s="243"/>
      <c r="J1434" s="182"/>
      <c r="K1434" s="180"/>
      <c r="L1434" s="180"/>
      <c r="M1434" s="182"/>
      <c r="N1434" s="190"/>
      <c r="O1434" s="190"/>
      <c r="P1434" s="193"/>
      <c r="Q1434" s="180"/>
      <c r="R1434" s="257"/>
      <c r="S1434" s="30" t="s">
        <v>1538</v>
      </c>
      <c r="T1434" s="76"/>
      <c r="U1434" s="77"/>
      <c r="V1434" s="77"/>
      <c r="W1434" s="77"/>
      <c r="X1434" s="77"/>
      <c r="Y1434" s="77"/>
      <c r="Z1434" s="31" t="str">
        <f t="shared" si="116"/>
        <v/>
      </c>
      <c r="AA1434" s="81">
        <f t="shared" si="121"/>
        <v>0</v>
      </c>
      <c r="AB1434" s="81">
        <f t="shared" si="122"/>
        <v>0</v>
      </c>
      <c r="AC1434" s="308"/>
      <c r="AD1434" s="238"/>
      <c r="AE1434" s="238"/>
      <c r="AF1434" s="190"/>
      <c r="AG1434" s="190"/>
      <c r="AH1434" s="200"/>
      <c r="AI1434" s="200"/>
      <c r="AJ1434" s="187"/>
      <c r="AK1434" s="187"/>
      <c r="AL1434" s="187"/>
      <c r="AM1434" s="252"/>
      <c r="AN1434" s="252"/>
      <c r="AO1434" s="252"/>
      <c r="AP1434" s="252"/>
      <c r="AQ1434" s="262"/>
      <c r="AR1434" s="209"/>
    </row>
    <row r="1435" spans="1:44" ht="13.5" customHeight="1" x14ac:dyDescent="0.2">
      <c r="A1435" s="278"/>
      <c r="B1435" s="287"/>
      <c r="C1435" s="305"/>
      <c r="D1435" s="287"/>
      <c r="E1435" s="302"/>
      <c r="F1435" s="287"/>
      <c r="G1435" s="225"/>
      <c r="H1435" s="197"/>
      <c r="I1435" s="243"/>
      <c r="J1435" s="182"/>
      <c r="K1435" s="180"/>
      <c r="L1435" s="180"/>
      <c r="M1435" s="182"/>
      <c r="N1435" s="190"/>
      <c r="O1435" s="190"/>
      <c r="P1435" s="193"/>
      <c r="Q1435" s="180"/>
      <c r="R1435" s="257"/>
      <c r="S1435" s="30" t="s">
        <v>1539</v>
      </c>
      <c r="T1435" s="76"/>
      <c r="U1435" s="77"/>
      <c r="V1435" s="77"/>
      <c r="W1435" s="77"/>
      <c r="X1435" s="77"/>
      <c r="Y1435" s="77"/>
      <c r="Z1435" s="31" t="str">
        <f t="shared" si="116"/>
        <v/>
      </c>
      <c r="AA1435" s="81">
        <f t="shared" si="121"/>
        <v>0</v>
      </c>
      <c r="AB1435" s="81">
        <f t="shared" si="122"/>
        <v>0</v>
      </c>
      <c r="AC1435" s="308"/>
      <c r="AD1435" s="238"/>
      <c r="AE1435" s="238"/>
      <c r="AF1435" s="190"/>
      <c r="AG1435" s="190"/>
      <c r="AH1435" s="200"/>
      <c r="AI1435" s="200"/>
      <c r="AJ1435" s="187"/>
      <c r="AK1435" s="187"/>
      <c r="AL1435" s="187"/>
      <c r="AM1435" s="252"/>
      <c r="AN1435" s="252"/>
      <c r="AO1435" s="252"/>
      <c r="AP1435" s="252"/>
      <c r="AQ1435" s="262"/>
      <c r="AR1435" s="209"/>
    </row>
    <row r="1436" spans="1:44" ht="13.5" customHeight="1" x14ac:dyDescent="0.2">
      <c r="A1436" s="278"/>
      <c r="B1436" s="287"/>
      <c r="C1436" s="305"/>
      <c r="D1436" s="287"/>
      <c r="E1436" s="302"/>
      <c r="F1436" s="287"/>
      <c r="G1436" s="225"/>
      <c r="H1436" s="197"/>
      <c r="I1436" s="243"/>
      <c r="J1436" s="182"/>
      <c r="K1436" s="180"/>
      <c r="L1436" s="180"/>
      <c r="M1436" s="182"/>
      <c r="N1436" s="190"/>
      <c r="O1436" s="190"/>
      <c r="P1436" s="193"/>
      <c r="Q1436" s="180"/>
      <c r="R1436" s="257"/>
      <c r="S1436" s="30" t="s">
        <v>1540</v>
      </c>
      <c r="T1436" s="76"/>
      <c r="U1436" s="77"/>
      <c r="V1436" s="77"/>
      <c r="W1436" s="77"/>
      <c r="X1436" s="77"/>
      <c r="Y1436" s="77"/>
      <c r="Z1436" s="31" t="str">
        <f t="shared" si="116"/>
        <v/>
      </c>
      <c r="AA1436" s="81">
        <f t="shared" si="121"/>
        <v>0</v>
      </c>
      <c r="AB1436" s="81">
        <f t="shared" si="122"/>
        <v>0</v>
      </c>
      <c r="AC1436" s="308"/>
      <c r="AD1436" s="238"/>
      <c r="AE1436" s="238"/>
      <c r="AF1436" s="190"/>
      <c r="AG1436" s="190"/>
      <c r="AH1436" s="200"/>
      <c r="AI1436" s="200"/>
      <c r="AJ1436" s="187"/>
      <c r="AK1436" s="187"/>
      <c r="AL1436" s="187"/>
      <c r="AM1436" s="252"/>
      <c r="AN1436" s="252"/>
      <c r="AO1436" s="252"/>
      <c r="AP1436" s="252"/>
      <c r="AQ1436" s="262"/>
      <c r="AR1436" s="209"/>
    </row>
    <row r="1437" spans="1:44" ht="13.5" customHeight="1" x14ac:dyDescent="0.2">
      <c r="A1437" s="278"/>
      <c r="B1437" s="287"/>
      <c r="C1437" s="305"/>
      <c r="D1437" s="287"/>
      <c r="E1437" s="302"/>
      <c r="F1437" s="287"/>
      <c r="G1437" s="225"/>
      <c r="H1437" s="197"/>
      <c r="I1437" s="243"/>
      <c r="J1437" s="182"/>
      <c r="K1437" s="180"/>
      <c r="L1437" s="180"/>
      <c r="M1437" s="182"/>
      <c r="N1437" s="190"/>
      <c r="O1437" s="190"/>
      <c r="P1437" s="193"/>
      <c r="Q1437" s="180"/>
      <c r="R1437" s="257"/>
      <c r="S1437" s="30" t="s">
        <v>1541</v>
      </c>
      <c r="T1437" s="76"/>
      <c r="U1437" s="77"/>
      <c r="V1437" s="77"/>
      <c r="W1437" s="77"/>
      <c r="X1437" s="77"/>
      <c r="Y1437" s="77"/>
      <c r="Z1437" s="31" t="str">
        <f t="shared" si="116"/>
        <v/>
      </c>
      <c r="AA1437" s="81">
        <f t="shared" si="121"/>
        <v>0</v>
      </c>
      <c r="AB1437" s="81">
        <f t="shared" si="122"/>
        <v>0</v>
      </c>
      <c r="AC1437" s="308"/>
      <c r="AD1437" s="238"/>
      <c r="AE1437" s="238"/>
      <c r="AF1437" s="190"/>
      <c r="AG1437" s="190"/>
      <c r="AH1437" s="200"/>
      <c r="AI1437" s="200"/>
      <c r="AJ1437" s="187"/>
      <c r="AK1437" s="187"/>
      <c r="AL1437" s="187"/>
      <c r="AM1437" s="252"/>
      <c r="AN1437" s="252"/>
      <c r="AO1437" s="252"/>
      <c r="AP1437" s="252"/>
      <c r="AQ1437" s="262"/>
      <c r="AR1437" s="209"/>
    </row>
    <row r="1438" spans="1:44" ht="13.5" customHeight="1" x14ac:dyDescent="0.2">
      <c r="A1438" s="278"/>
      <c r="B1438" s="287"/>
      <c r="C1438" s="305"/>
      <c r="D1438" s="287"/>
      <c r="E1438" s="302"/>
      <c r="F1438" s="287"/>
      <c r="G1438" s="225"/>
      <c r="H1438" s="197"/>
      <c r="I1438" s="243">
        <v>57.3</v>
      </c>
      <c r="J1438" s="182"/>
      <c r="K1438" s="180"/>
      <c r="L1438" s="180"/>
      <c r="M1438" s="182"/>
      <c r="N1438" s="190"/>
      <c r="O1438" s="190"/>
      <c r="P1438" s="193"/>
      <c r="Q1438" s="180"/>
      <c r="R1438" s="256">
        <f>IF(Q1438="SI",1,IF(Q1438="NO",3,0))</f>
        <v>0</v>
      </c>
      <c r="S1438" s="30" t="s">
        <v>1542</v>
      </c>
      <c r="T1438" s="76"/>
      <c r="U1438" s="77"/>
      <c r="V1438" s="77"/>
      <c r="W1438" s="77"/>
      <c r="X1438" s="77"/>
      <c r="Y1438" s="77"/>
      <c r="Z1438" s="31" t="str">
        <f t="shared" si="116"/>
        <v/>
      </c>
      <c r="AA1438" s="81">
        <f t="shared" si="121"/>
        <v>0</v>
      </c>
      <c r="AB1438" s="81">
        <f t="shared" si="122"/>
        <v>0</v>
      </c>
      <c r="AC1438" s="308"/>
      <c r="AD1438" s="238"/>
      <c r="AE1438" s="238"/>
      <c r="AF1438" s="190"/>
      <c r="AG1438" s="190"/>
      <c r="AH1438" s="200"/>
      <c r="AI1438" s="200"/>
      <c r="AJ1438" s="187"/>
      <c r="AK1438" s="187"/>
      <c r="AL1438" s="187"/>
      <c r="AM1438" s="252"/>
      <c r="AN1438" s="252"/>
      <c r="AO1438" s="252"/>
      <c r="AP1438" s="252"/>
      <c r="AQ1438" s="262"/>
      <c r="AR1438" s="255"/>
    </row>
    <row r="1439" spans="1:44" ht="13.5" customHeight="1" x14ac:dyDescent="0.2">
      <c r="A1439" s="278"/>
      <c r="B1439" s="287"/>
      <c r="C1439" s="305"/>
      <c r="D1439" s="287"/>
      <c r="E1439" s="302"/>
      <c r="F1439" s="287"/>
      <c r="G1439" s="225"/>
      <c r="H1439" s="197"/>
      <c r="I1439" s="243"/>
      <c r="J1439" s="182"/>
      <c r="K1439" s="180"/>
      <c r="L1439" s="180"/>
      <c r="M1439" s="182"/>
      <c r="N1439" s="190"/>
      <c r="O1439" s="190"/>
      <c r="P1439" s="193"/>
      <c r="Q1439" s="180"/>
      <c r="R1439" s="257"/>
      <c r="S1439" s="30" t="s">
        <v>1543</v>
      </c>
      <c r="T1439" s="76"/>
      <c r="U1439" s="77"/>
      <c r="V1439" s="77"/>
      <c r="W1439" s="77"/>
      <c r="X1439" s="77"/>
      <c r="Y1439" s="77"/>
      <c r="Z1439" s="31" t="str">
        <f t="shared" ref="Z1439:Z1502" si="123">IF($T1439&lt;&gt;"",IF(AND(V1439="SI",W1439="SI",X1439="SI",Y1439="SI"),"Suficiente",IF(OR(V1439="NO",W1439="NO",X1439="NO",Y1439="NO"),"Deficiente",IF(OR(V1439="",W1439="",X1439="",Y1439=""),"Falta Valorar el Control",""))),"")</f>
        <v/>
      </c>
      <c r="AA1439" s="81">
        <f t="shared" si="121"/>
        <v>0</v>
      </c>
      <c r="AB1439" s="81">
        <f t="shared" si="122"/>
        <v>0</v>
      </c>
      <c r="AC1439" s="308"/>
      <c r="AD1439" s="238"/>
      <c r="AE1439" s="238"/>
      <c r="AF1439" s="190"/>
      <c r="AG1439" s="190"/>
      <c r="AH1439" s="200"/>
      <c r="AI1439" s="200"/>
      <c r="AJ1439" s="187"/>
      <c r="AK1439" s="187"/>
      <c r="AL1439" s="187"/>
      <c r="AM1439" s="252"/>
      <c r="AN1439" s="252"/>
      <c r="AO1439" s="252"/>
      <c r="AP1439" s="252"/>
      <c r="AQ1439" s="262"/>
      <c r="AR1439" s="209"/>
    </row>
    <row r="1440" spans="1:44" ht="13.5" customHeight="1" x14ac:dyDescent="0.2">
      <c r="A1440" s="278"/>
      <c r="B1440" s="287"/>
      <c r="C1440" s="305"/>
      <c r="D1440" s="287"/>
      <c r="E1440" s="302"/>
      <c r="F1440" s="287"/>
      <c r="G1440" s="225"/>
      <c r="H1440" s="197"/>
      <c r="I1440" s="243"/>
      <c r="J1440" s="182"/>
      <c r="K1440" s="180"/>
      <c r="L1440" s="180"/>
      <c r="M1440" s="182"/>
      <c r="N1440" s="190"/>
      <c r="O1440" s="190"/>
      <c r="P1440" s="193"/>
      <c r="Q1440" s="180"/>
      <c r="R1440" s="257"/>
      <c r="S1440" s="30" t="s">
        <v>1544</v>
      </c>
      <c r="T1440" s="76"/>
      <c r="U1440" s="77"/>
      <c r="V1440" s="77"/>
      <c r="W1440" s="77"/>
      <c r="X1440" s="77"/>
      <c r="Y1440" s="77"/>
      <c r="Z1440" s="31" t="str">
        <f t="shared" si="123"/>
        <v/>
      </c>
      <c r="AA1440" s="81">
        <f t="shared" si="121"/>
        <v>0</v>
      </c>
      <c r="AB1440" s="81">
        <f t="shared" si="122"/>
        <v>0</v>
      </c>
      <c r="AC1440" s="308"/>
      <c r="AD1440" s="238"/>
      <c r="AE1440" s="238"/>
      <c r="AF1440" s="190"/>
      <c r="AG1440" s="190"/>
      <c r="AH1440" s="200"/>
      <c r="AI1440" s="200"/>
      <c r="AJ1440" s="187"/>
      <c r="AK1440" s="187"/>
      <c r="AL1440" s="187"/>
      <c r="AM1440" s="252"/>
      <c r="AN1440" s="252"/>
      <c r="AO1440" s="252"/>
      <c r="AP1440" s="252"/>
      <c r="AQ1440" s="262"/>
      <c r="AR1440" s="209"/>
    </row>
    <row r="1441" spans="1:44" ht="13.5" customHeight="1" x14ac:dyDescent="0.2">
      <c r="A1441" s="278"/>
      <c r="B1441" s="287"/>
      <c r="C1441" s="305"/>
      <c r="D1441" s="287"/>
      <c r="E1441" s="302"/>
      <c r="F1441" s="287"/>
      <c r="G1441" s="225"/>
      <c r="H1441" s="197"/>
      <c r="I1441" s="243"/>
      <c r="J1441" s="182"/>
      <c r="K1441" s="180"/>
      <c r="L1441" s="180"/>
      <c r="M1441" s="182"/>
      <c r="N1441" s="190"/>
      <c r="O1441" s="190"/>
      <c r="P1441" s="193"/>
      <c r="Q1441" s="180"/>
      <c r="R1441" s="257"/>
      <c r="S1441" s="30" t="s">
        <v>1545</v>
      </c>
      <c r="T1441" s="76"/>
      <c r="U1441" s="77"/>
      <c r="V1441" s="77"/>
      <c r="W1441" s="77"/>
      <c r="X1441" s="77"/>
      <c r="Y1441" s="77"/>
      <c r="Z1441" s="31" t="str">
        <f t="shared" si="123"/>
        <v/>
      </c>
      <c r="AA1441" s="81">
        <f t="shared" si="121"/>
        <v>0</v>
      </c>
      <c r="AB1441" s="81">
        <f t="shared" si="122"/>
        <v>0</v>
      </c>
      <c r="AC1441" s="308"/>
      <c r="AD1441" s="238"/>
      <c r="AE1441" s="238"/>
      <c r="AF1441" s="190"/>
      <c r="AG1441" s="190"/>
      <c r="AH1441" s="200"/>
      <c r="AI1441" s="200"/>
      <c r="AJ1441" s="187"/>
      <c r="AK1441" s="187"/>
      <c r="AL1441" s="187"/>
      <c r="AM1441" s="252"/>
      <c r="AN1441" s="252"/>
      <c r="AO1441" s="252"/>
      <c r="AP1441" s="252"/>
      <c r="AQ1441" s="262"/>
      <c r="AR1441" s="209"/>
    </row>
    <row r="1442" spans="1:44" ht="13.5" customHeight="1" x14ac:dyDescent="0.2">
      <c r="A1442" s="278"/>
      <c r="B1442" s="287"/>
      <c r="C1442" s="305"/>
      <c r="D1442" s="287"/>
      <c r="E1442" s="302"/>
      <c r="F1442" s="287"/>
      <c r="G1442" s="225"/>
      <c r="H1442" s="197"/>
      <c r="I1442" s="243"/>
      <c r="J1442" s="182"/>
      <c r="K1442" s="180"/>
      <c r="L1442" s="180"/>
      <c r="M1442" s="182"/>
      <c r="N1442" s="190"/>
      <c r="O1442" s="190"/>
      <c r="P1442" s="193"/>
      <c r="Q1442" s="180"/>
      <c r="R1442" s="257"/>
      <c r="S1442" s="30" t="s">
        <v>1546</v>
      </c>
      <c r="T1442" s="76"/>
      <c r="U1442" s="77"/>
      <c r="V1442" s="77"/>
      <c r="W1442" s="77"/>
      <c r="X1442" s="77"/>
      <c r="Y1442" s="77"/>
      <c r="Z1442" s="31" t="str">
        <f t="shared" si="123"/>
        <v/>
      </c>
      <c r="AA1442" s="81">
        <f t="shared" si="121"/>
        <v>0</v>
      </c>
      <c r="AB1442" s="81">
        <f t="shared" si="122"/>
        <v>0</v>
      </c>
      <c r="AC1442" s="308"/>
      <c r="AD1442" s="238"/>
      <c r="AE1442" s="238"/>
      <c r="AF1442" s="190"/>
      <c r="AG1442" s="190"/>
      <c r="AH1442" s="200"/>
      <c r="AI1442" s="200"/>
      <c r="AJ1442" s="187"/>
      <c r="AK1442" s="187"/>
      <c r="AL1442" s="187"/>
      <c r="AM1442" s="252"/>
      <c r="AN1442" s="252"/>
      <c r="AO1442" s="252"/>
      <c r="AP1442" s="252"/>
      <c r="AQ1442" s="262"/>
      <c r="AR1442" s="209"/>
    </row>
    <row r="1443" spans="1:44" ht="13.5" customHeight="1" x14ac:dyDescent="0.2">
      <c r="A1443" s="278"/>
      <c r="B1443" s="287"/>
      <c r="C1443" s="305"/>
      <c r="D1443" s="287"/>
      <c r="E1443" s="302"/>
      <c r="F1443" s="287"/>
      <c r="G1443" s="225"/>
      <c r="H1443" s="197"/>
      <c r="I1443" s="243">
        <v>57.4</v>
      </c>
      <c r="J1443" s="182"/>
      <c r="K1443" s="180"/>
      <c r="L1443" s="180"/>
      <c r="M1443" s="182"/>
      <c r="N1443" s="190"/>
      <c r="O1443" s="190"/>
      <c r="P1443" s="193"/>
      <c r="Q1443" s="180"/>
      <c r="R1443" s="256">
        <f>IF(Q1443="SI",1,IF(Q1443="NO",3,0))</f>
        <v>0</v>
      </c>
      <c r="S1443" s="30" t="s">
        <v>1547</v>
      </c>
      <c r="T1443" s="76"/>
      <c r="U1443" s="77"/>
      <c r="V1443" s="77"/>
      <c r="W1443" s="77"/>
      <c r="X1443" s="77"/>
      <c r="Y1443" s="77"/>
      <c r="Z1443" s="31" t="str">
        <f t="shared" si="123"/>
        <v/>
      </c>
      <c r="AA1443" s="81">
        <f t="shared" si="121"/>
        <v>0</v>
      </c>
      <c r="AB1443" s="81">
        <f t="shared" si="122"/>
        <v>0</v>
      </c>
      <c r="AC1443" s="308"/>
      <c r="AD1443" s="238"/>
      <c r="AE1443" s="238"/>
      <c r="AF1443" s="190"/>
      <c r="AG1443" s="190"/>
      <c r="AH1443" s="200"/>
      <c r="AI1443" s="200"/>
      <c r="AJ1443" s="187"/>
      <c r="AK1443" s="187"/>
      <c r="AL1443" s="187"/>
      <c r="AM1443" s="252"/>
      <c r="AN1443" s="252"/>
      <c r="AO1443" s="252"/>
      <c r="AP1443" s="252"/>
      <c r="AQ1443" s="262"/>
      <c r="AR1443" s="255"/>
    </row>
    <row r="1444" spans="1:44" ht="13.5" customHeight="1" x14ac:dyDescent="0.2">
      <c r="A1444" s="278"/>
      <c r="B1444" s="287"/>
      <c r="C1444" s="305"/>
      <c r="D1444" s="287"/>
      <c r="E1444" s="302"/>
      <c r="F1444" s="287"/>
      <c r="G1444" s="225"/>
      <c r="H1444" s="197"/>
      <c r="I1444" s="243"/>
      <c r="J1444" s="182"/>
      <c r="K1444" s="180"/>
      <c r="L1444" s="180"/>
      <c r="M1444" s="182"/>
      <c r="N1444" s="190"/>
      <c r="O1444" s="190"/>
      <c r="P1444" s="193"/>
      <c r="Q1444" s="180"/>
      <c r="R1444" s="257"/>
      <c r="S1444" s="30" t="s">
        <v>1548</v>
      </c>
      <c r="T1444" s="76"/>
      <c r="U1444" s="77"/>
      <c r="V1444" s="77"/>
      <c r="W1444" s="77"/>
      <c r="X1444" s="77"/>
      <c r="Y1444" s="77"/>
      <c r="Z1444" s="31" t="str">
        <f t="shared" si="123"/>
        <v/>
      </c>
      <c r="AA1444" s="81">
        <f t="shared" si="121"/>
        <v>0</v>
      </c>
      <c r="AB1444" s="81">
        <f t="shared" si="122"/>
        <v>0</v>
      </c>
      <c r="AC1444" s="308"/>
      <c r="AD1444" s="238"/>
      <c r="AE1444" s="238"/>
      <c r="AF1444" s="190"/>
      <c r="AG1444" s="190"/>
      <c r="AH1444" s="200"/>
      <c r="AI1444" s="200"/>
      <c r="AJ1444" s="187"/>
      <c r="AK1444" s="187"/>
      <c r="AL1444" s="187"/>
      <c r="AM1444" s="252"/>
      <c r="AN1444" s="252"/>
      <c r="AO1444" s="252"/>
      <c r="AP1444" s="252"/>
      <c r="AQ1444" s="262"/>
      <c r="AR1444" s="209"/>
    </row>
    <row r="1445" spans="1:44" ht="13.5" customHeight="1" x14ac:dyDescent="0.2">
      <c r="A1445" s="278"/>
      <c r="B1445" s="287"/>
      <c r="C1445" s="305"/>
      <c r="D1445" s="287"/>
      <c r="E1445" s="302"/>
      <c r="F1445" s="287"/>
      <c r="G1445" s="225"/>
      <c r="H1445" s="197"/>
      <c r="I1445" s="243"/>
      <c r="J1445" s="182"/>
      <c r="K1445" s="180"/>
      <c r="L1445" s="180"/>
      <c r="M1445" s="182"/>
      <c r="N1445" s="190"/>
      <c r="O1445" s="190"/>
      <c r="P1445" s="193"/>
      <c r="Q1445" s="180"/>
      <c r="R1445" s="257"/>
      <c r="S1445" s="30" t="s">
        <v>1549</v>
      </c>
      <c r="T1445" s="76"/>
      <c r="U1445" s="77"/>
      <c r="V1445" s="77"/>
      <c r="W1445" s="77"/>
      <c r="X1445" s="77"/>
      <c r="Y1445" s="77"/>
      <c r="Z1445" s="31" t="str">
        <f t="shared" si="123"/>
        <v/>
      </c>
      <c r="AA1445" s="81">
        <f t="shared" si="121"/>
        <v>0</v>
      </c>
      <c r="AB1445" s="81">
        <f t="shared" si="122"/>
        <v>0</v>
      </c>
      <c r="AC1445" s="308"/>
      <c r="AD1445" s="238"/>
      <c r="AE1445" s="238"/>
      <c r="AF1445" s="190"/>
      <c r="AG1445" s="190"/>
      <c r="AH1445" s="200"/>
      <c r="AI1445" s="200"/>
      <c r="AJ1445" s="187"/>
      <c r="AK1445" s="187"/>
      <c r="AL1445" s="187"/>
      <c r="AM1445" s="252"/>
      <c r="AN1445" s="252"/>
      <c r="AO1445" s="252"/>
      <c r="AP1445" s="252"/>
      <c r="AQ1445" s="262"/>
      <c r="AR1445" s="209"/>
    </row>
    <row r="1446" spans="1:44" ht="13.5" customHeight="1" x14ac:dyDescent="0.2">
      <c r="A1446" s="278"/>
      <c r="B1446" s="287"/>
      <c r="C1446" s="305"/>
      <c r="D1446" s="287"/>
      <c r="E1446" s="302"/>
      <c r="F1446" s="287"/>
      <c r="G1446" s="225"/>
      <c r="H1446" s="197"/>
      <c r="I1446" s="243"/>
      <c r="J1446" s="182"/>
      <c r="K1446" s="180"/>
      <c r="L1446" s="180"/>
      <c r="M1446" s="182"/>
      <c r="N1446" s="190"/>
      <c r="O1446" s="190"/>
      <c r="P1446" s="193"/>
      <c r="Q1446" s="180"/>
      <c r="R1446" s="257"/>
      <c r="S1446" s="30" t="s">
        <v>1550</v>
      </c>
      <c r="T1446" s="76"/>
      <c r="U1446" s="77"/>
      <c r="V1446" s="77"/>
      <c r="W1446" s="77"/>
      <c r="X1446" s="77"/>
      <c r="Y1446" s="77"/>
      <c r="Z1446" s="31" t="str">
        <f t="shared" si="123"/>
        <v/>
      </c>
      <c r="AA1446" s="81">
        <f t="shared" si="121"/>
        <v>0</v>
      </c>
      <c r="AB1446" s="81">
        <f t="shared" si="122"/>
        <v>0</v>
      </c>
      <c r="AC1446" s="308"/>
      <c r="AD1446" s="238"/>
      <c r="AE1446" s="238"/>
      <c r="AF1446" s="190"/>
      <c r="AG1446" s="190"/>
      <c r="AH1446" s="200"/>
      <c r="AI1446" s="200"/>
      <c r="AJ1446" s="187"/>
      <c r="AK1446" s="187"/>
      <c r="AL1446" s="187"/>
      <c r="AM1446" s="252"/>
      <c r="AN1446" s="252"/>
      <c r="AO1446" s="252"/>
      <c r="AP1446" s="252"/>
      <c r="AQ1446" s="262"/>
      <c r="AR1446" s="209"/>
    </row>
    <row r="1447" spans="1:44" ht="13.5" customHeight="1" x14ac:dyDescent="0.2">
      <c r="A1447" s="278"/>
      <c r="B1447" s="287"/>
      <c r="C1447" s="305"/>
      <c r="D1447" s="287"/>
      <c r="E1447" s="302"/>
      <c r="F1447" s="287"/>
      <c r="G1447" s="225"/>
      <c r="H1447" s="197"/>
      <c r="I1447" s="243"/>
      <c r="J1447" s="182"/>
      <c r="K1447" s="180"/>
      <c r="L1447" s="180"/>
      <c r="M1447" s="182"/>
      <c r="N1447" s="190"/>
      <c r="O1447" s="190"/>
      <c r="P1447" s="193"/>
      <c r="Q1447" s="180"/>
      <c r="R1447" s="257"/>
      <c r="S1447" s="30" t="s">
        <v>1551</v>
      </c>
      <c r="T1447" s="76"/>
      <c r="U1447" s="77"/>
      <c r="V1447" s="77"/>
      <c r="W1447" s="77"/>
      <c r="X1447" s="77"/>
      <c r="Y1447" s="77"/>
      <c r="Z1447" s="31" t="str">
        <f t="shared" si="123"/>
        <v/>
      </c>
      <c r="AA1447" s="81">
        <f t="shared" si="121"/>
        <v>0</v>
      </c>
      <c r="AB1447" s="81">
        <f t="shared" si="122"/>
        <v>0</v>
      </c>
      <c r="AC1447" s="308"/>
      <c r="AD1447" s="238"/>
      <c r="AE1447" s="238"/>
      <c r="AF1447" s="190"/>
      <c r="AG1447" s="190"/>
      <c r="AH1447" s="200"/>
      <c r="AI1447" s="200"/>
      <c r="AJ1447" s="187"/>
      <c r="AK1447" s="187"/>
      <c r="AL1447" s="187"/>
      <c r="AM1447" s="252"/>
      <c r="AN1447" s="252"/>
      <c r="AO1447" s="252"/>
      <c r="AP1447" s="252"/>
      <c r="AQ1447" s="262"/>
      <c r="AR1447" s="209"/>
    </row>
    <row r="1448" spans="1:44" ht="13.5" customHeight="1" x14ac:dyDescent="0.2">
      <c r="A1448" s="278"/>
      <c r="B1448" s="287"/>
      <c r="C1448" s="305"/>
      <c r="D1448" s="287"/>
      <c r="E1448" s="302"/>
      <c r="F1448" s="287"/>
      <c r="G1448" s="225"/>
      <c r="H1448" s="197"/>
      <c r="I1448" s="243">
        <v>57.5</v>
      </c>
      <c r="J1448" s="182"/>
      <c r="K1448" s="180"/>
      <c r="L1448" s="180"/>
      <c r="M1448" s="182"/>
      <c r="N1448" s="190"/>
      <c r="O1448" s="190"/>
      <c r="P1448" s="193"/>
      <c r="Q1448" s="180"/>
      <c r="R1448" s="256">
        <f>IF(Q1448="SI",1,IF(Q1448="NO",3,0))</f>
        <v>0</v>
      </c>
      <c r="S1448" s="30" t="s">
        <v>1552</v>
      </c>
      <c r="T1448" s="76"/>
      <c r="U1448" s="77"/>
      <c r="V1448" s="77"/>
      <c r="W1448" s="77"/>
      <c r="X1448" s="77"/>
      <c r="Y1448" s="77"/>
      <c r="Z1448" s="31" t="str">
        <f t="shared" si="123"/>
        <v/>
      </c>
      <c r="AA1448" s="81">
        <f t="shared" si="121"/>
        <v>0</v>
      </c>
      <c r="AB1448" s="81">
        <f t="shared" si="122"/>
        <v>0</v>
      </c>
      <c r="AC1448" s="308"/>
      <c r="AD1448" s="238"/>
      <c r="AE1448" s="238"/>
      <c r="AF1448" s="190"/>
      <c r="AG1448" s="190"/>
      <c r="AH1448" s="200"/>
      <c r="AI1448" s="200"/>
      <c r="AJ1448" s="187"/>
      <c r="AK1448" s="187"/>
      <c r="AL1448" s="187"/>
      <c r="AM1448" s="252"/>
      <c r="AN1448" s="252"/>
      <c r="AO1448" s="252"/>
      <c r="AP1448" s="252"/>
      <c r="AQ1448" s="262"/>
      <c r="AR1448" s="255"/>
    </row>
    <row r="1449" spans="1:44" ht="13.5" customHeight="1" x14ac:dyDescent="0.2">
      <c r="A1449" s="278"/>
      <c r="B1449" s="287"/>
      <c r="C1449" s="305"/>
      <c r="D1449" s="287"/>
      <c r="E1449" s="302"/>
      <c r="F1449" s="287"/>
      <c r="G1449" s="225"/>
      <c r="H1449" s="197"/>
      <c r="I1449" s="243"/>
      <c r="J1449" s="182"/>
      <c r="K1449" s="180"/>
      <c r="L1449" s="180"/>
      <c r="M1449" s="182"/>
      <c r="N1449" s="190"/>
      <c r="O1449" s="190"/>
      <c r="P1449" s="193"/>
      <c r="Q1449" s="180"/>
      <c r="R1449" s="257"/>
      <c r="S1449" s="30" t="s">
        <v>1553</v>
      </c>
      <c r="T1449" s="76"/>
      <c r="U1449" s="77"/>
      <c r="V1449" s="77"/>
      <c r="W1449" s="77"/>
      <c r="X1449" s="77"/>
      <c r="Y1449" s="77"/>
      <c r="Z1449" s="31" t="str">
        <f t="shared" si="123"/>
        <v/>
      </c>
      <c r="AA1449" s="81">
        <f t="shared" si="121"/>
        <v>0</v>
      </c>
      <c r="AB1449" s="81">
        <f t="shared" si="122"/>
        <v>0</v>
      </c>
      <c r="AC1449" s="308"/>
      <c r="AD1449" s="238"/>
      <c r="AE1449" s="238"/>
      <c r="AF1449" s="190"/>
      <c r="AG1449" s="190"/>
      <c r="AH1449" s="200"/>
      <c r="AI1449" s="200"/>
      <c r="AJ1449" s="187"/>
      <c r="AK1449" s="187"/>
      <c r="AL1449" s="187"/>
      <c r="AM1449" s="252"/>
      <c r="AN1449" s="252"/>
      <c r="AO1449" s="252"/>
      <c r="AP1449" s="252"/>
      <c r="AQ1449" s="262"/>
      <c r="AR1449" s="209"/>
    </row>
    <row r="1450" spans="1:44" ht="13.5" customHeight="1" x14ac:dyDescent="0.2">
      <c r="A1450" s="278"/>
      <c r="B1450" s="287"/>
      <c r="C1450" s="305"/>
      <c r="D1450" s="287"/>
      <c r="E1450" s="302"/>
      <c r="F1450" s="287"/>
      <c r="G1450" s="225"/>
      <c r="H1450" s="197"/>
      <c r="I1450" s="243"/>
      <c r="J1450" s="182"/>
      <c r="K1450" s="180"/>
      <c r="L1450" s="180"/>
      <c r="M1450" s="182"/>
      <c r="N1450" s="190"/>
      <c r="O1450" s="190"/>
      <c r="P1450" s="193"/>
      <c r="Q1450" s="180"/>
      <c r="R1450" s="257"/>
      <c r="S1450" s="30" t="s">
        <v>1554</v>
      </c>
      <c r="T1450" s="76"/>
      <c r="U1450" s="77"/>
      <c r="V1450" s="77"/>
      <c r="W1450" s="77"/>
      <c r="X1450" s="77"/>
      <c r="Y1450" s="77"/>
      <c r="Z1450" s="31" t="str">
        <f t="shared" si="123"/>
        <v/>
      </c>
      <c r="AA1450" s="81">
        <f t="shared" si="121"/>
        <v>0</v>
      </c>
      <c r="AB1450" s="81">
        <f t="shared" si="122"/>
        <v>0</v>
      </c>
      <c r="AC1450" s="308"/>
      <c r="AD1450" s="238"/>
      <c r="AE1450" s="238"/>
      <c r="AF1450" s="190"/>
      <c r="AG1450" s="190"/>
      <c r="AH1450" s="200"/>
      <c r="AI1450" s="200"/>
      <c r="AJ1450" s="187"/>
      <c r="AK1450" s="187"/>
      <c r="AL1450" s="187"/>
      <c r="AM1450" s="252"/>
      <c r="AN1450" s="252"/>
      <c r="AO1450" s="252"/>
      <c r="AP1450" s="252"/>
      <c r="AQ1450" s="262"/>
      <c r="AR1450" s="209"/>
    </row>
    <row r="1451" spans="1:44" ht="13.5" customHeight="1" x14ac:dyDescent="0.2">
      <c r="A1451" s="278"/>
      <c r="B1451" s="287"/>
      <c r="C1451" s="305"/>
      <c r="D1451" s="287"/>
      <c r="E1451" s="302"/>
      <c r="F1451" s="287"/>
      <c r="G1451" s="225"/>
      <c r="H1451" s="197"/>
      <c r="I1451" s="243"/>
      <c r="J1451" s="182"/>
      <c r="K1451" s="180"/>
      <c r="L1451" s="180"/>
      <c r="M1451" s="182"/>
      <c r="N1451" s="190"/>
      <c r="O1451" s="190"/>
      <c r="P1451" s="193"/>
      <c r="Q1451" s="180"/>
      <c r="R1451" s="257"/>
      <c r="S1451" s="30" t="s">
        <v>1555</v>
      </c>
      <c r="T1451" s="76"/>
      <c r="U1451" s="77"/>
      <c r="V1451" s="77"/>
      <c r="W1451" s="77"/>
      <c r="X1451" s="77"/>
      <c r="Y1451" s="77"/>
      <c r="Z1451" s="31" t="str">
        <f t="shared" si="123"/>
        <v/>
      </c>
      <c r="AA1451" s="81">
        <f t="shared" si="121"/>
        <v>0</v>
      </c>
      <c r="AB1451" s="81">
        <f t="shared" si="122"/>
        <v>0</v>
      </c>
      <c r="AC1451" s="308"/>
      <c r="AD1451" s="238"/>
      <c r="AE1451" s="238"/>
      <c r="AF1451" s="190"/>
      <c r="AG1451" s="190"/>
      <c r="AH1451" s="200"/>
      <c r="AI1451" s="200"/>
      <c r="AJ1451" s="187"/>
      <c r="AK1451" s="187"/>
      <c r="AL1451" s="187"/>
      <c r="AM1451" s="252"/>
      <c r="AN1451" s="252"/>
      <c r="AO1451" s="252"/>
      <c r="AP1451" s="252"/>
      <c r="AQ1451" s="262"/>
      <c r="AR1451" s="209"/>
    </row>
    <row r="1452" spans="1:44" ht="13.5" customHeight="1" x14ac:dyDescent="0.2">
      <c r="A1452" s="279"/>
      <c r="B1452" s="288"/>
      <c r="C1452" s="306"/>
      <c r="D1452" s="288"/>
      <c r="E1452" s="303"/>
      <c r="F1452" s="288"/>
      <c r="G1452" s="226"/>
      <c r="H1452" s="198"/>
      <c r="I1452" s="244"/>
      <c r="J1452" s="228"/>
      <c r="K1452" s="181"/>
      <c r="L1452" s="181"/>
      <c r="M1452" s="228"/>
      <c r="N1452" s="191"/>
      <c r="O1452" s="191"/>
      <c r="P1452" s="194"/>
      <c r="Q1452" s="181"/>
      <c r="R1452" s="299"/>
      <c r="S1452" s="32" t="s">
        <v>1556</v>
      </c>
      <c r="T1452" s="78"/>
      <c r="U1452" s="79"/>
      <c r="V1452" s="79"/>
      <c r="W1452" s="79"/>
      <c r="X1452" s="79"/>
      <c r="Y1452" s="79"/>
      <c r="Z1452" s="33" t="str">
        <f t="shared" si="123"/>
        <v/>
      </c>
      <c r="AA1452" s="82">
        <f t="shared" si="121"/>
        <v>0</v>
      </c>
      <c r="AB1452" s="82">
        <f t="shared" si="122"/>
        <v>0</v>
      </c>
      <c r="AC1452" s="309"/>
      <c r="AD1452" s="239"/>
      <c r="AE1452" s="239"/>
      <c r="AF1452" s="191"/>
      <c r="AG1452" s="191"/>
      <c r="AH1452" s="201"/>
      <c r="AI1452" s="201"/>
      <c r="AJ1452" s="188"/>
      <c r="AK1452" s="188"/>
      <c r="AL1452" s="188"/>
      <c r="AM1452" s="253"/>
      <c r="AN1452" s="253"/>
      <c r="AO1452" s="253"/>
      <c r="AP1452" s="253"/>
      <c r="AQ1452" s="263"/>
      <c r="AR1452" s="210"/>
    </row>
    <row r="1453" spans="1:44" ht="13.5" customHeight="1" x14ac:dyDescent="0.2">
      <c r="A1453" s="289" t="str">
        <f>IF(E1453&lt;&gt;"",'Información General'!$D$15&amp;"_"&amp;+$A$1+58,"")</f>
        <v/>
      </c>
      <c r="B1453" s="274"/>
      <c r="C1453" s="271"/>
      <c r="D1453" s="274"/>
      <c r="E1453" s="280"/>
      <c r="F1453" s="274"/>
      <c r="G1453" s="283"/>
      <c r="H1453" s="242"/>
      <c r="I1453" s="300">
        <v>58.1</v>
      </c>
      <c r="J1453" s="242"/>
      <c r="K1453" s="196"/>
      <c r="L1453" s="196"/>
      <c r="M1453" s="242"/>
      <c r="N1453" s="183"/>
      <c r="O1453" s="183"/>
      <c r="P1453" s="234" t="str">
        <f>IF(AND(N1453&lt;&gt;"",O1453&lt;&gt;""),IF(AND(N1453&gt;5,O1453&gt;5),"I",IF(AND(N1453&lt;=5,O1453&gt;5),"II",IF(AND(N1453&gt;5,O1453&lt;=5),"IV",IF(AND(N1453&lt;=5,O1453&lt;=5),"III")))),"")</f>
        <v/>
      </c>
      <c r="Q1453" s="196"/>
      <c r="R1453" s="297">
        <f>IF(Q1453="SI",1,IF(Q1453="NO",3,0))</f>
        <v>0</v>
      </c>
      <c r="S1453" s="28" t="s">
        <v>1557</v>
      </c>
      <c r="T1453" s="73"/>
      <c r="U1453" s="74"/>
      <c r="V1453" s="74"/>
      <c r="W1453" s="74"/>
      <c r="X1453" s="74"/>
      <c r="Y1453" s="74"/>
      <c r="Z1453" s="29" t="str">
        <f t="shared" si="123"/>
        <v/>
      </c>
      <c r="AA1453" s="80">
        <f t="shared" si="121"/>
        <v>0</v>
      </c>
      <c r="AB1453" s="80">
        <f>IF(Z1453="Deficiente",1,0)</f>
        <v>0</v>
      </c>
      <c r="AC1453" s="337" t="str">
        <f>IF(SUM(R1453:R1477)&gt;=1,IF((SUM(R1453:R1477)/COUNTA(Q1453:Q1477))=1,IF(SUM(AA1453:AA1477)&gt;=1,IF(SUM(AA1453:AA1477)/(SUM(AA1453:AA1477)+SUM(AB1453:AB1477))=100%,"SI","NO"),"NO"),"NO"),"")</f>
        <v/>
      </c>
      <c r="AD1453" s="237" t="str">
        <f>IF($N1453=1,"b","")</f>
        <v/>
      </c>
      <c r="AE1453" s="237" t="str">
        <f>IF($O1453=1,"b","")</f>
        <v/>
      </c>
      <c r="AF1453" s="183"/>
      <c r="AG1453" s="183"/>
      <c r="AH1453" s="199">
        <f>IF(OR($AD1453="b",$AE1453="b"),2,0)</f>
        <v>0</v>
      </c>
      <c r="AI1453" s="199">
        <f>IF(AND($N1453=1,$AF1453=1,$O1453=1,$AG1453=1),1,0)</f>
        <v>0</v>
      </c>
      <c r="AJ1453" s="215">
        <f>IF(AF1453&lt;&gt;"",IF(AI1453=1,1,IF(OR($AF1453&gt;$N1453,AND($AC1453="SI",$AF1453=$N1453),AND($AC1453="NO",$AF1453&lt;&gt;$N1453)),0,1)),0)</f>
        <v>0</v>
      </c>
      <c r="AK1453" s="215">
        <f>IF(AG1453&lt;&gt;"",IF(AI1453=1,1,IF(OR(AG1453&gt;O1453,AND(AC1453="SI",AG1453=O1453),AND(AC1453="NO",AG1453&lt;&gt;O1453)),0,1)),0)</f>
        <v>0</v>
      </c>
      <c r="AL1453" s="215">
        <f>IF(AC1453&lt;&gt;"",(+AI1453+AJ1453+AK1453),0)</f>
        <v>0</v>
      </c>
      <c r="AM1453" s="333" t="str">
        <f>IF($AL1453&gt;=2,IF(AND($AF1453="",$AG1453=""),"",IF(AND($AF1453&gt;5,$AG1453&gt;5),"I","")),"")</f>
        <v/>
      </c>
      <c r="AN1453" s="333" t="str">
        <f>IF($AL1453&gt;=2,IF(AND($AF1453="",$AG1453=""),"",IF(AND($AF1453&lt;6,$AG1453&gt;5),"II","")),"")</f>
        <v/>
      </c>
      <c r="AO1453" s="333" t="str">
        <f>IF($AL1453&gt;=2,IF(AND($AF1453="",$AG1453=""),"",IF(AND($AF1453&lt;6,$AG1453&lt;6),"III","")),"")</f>
        <v/>
      </c>
      <c r="AP1453" s="333" t="str">
        <f>IF($AL1453&gt;=2,IF(AND($AF1453="",$AG1453=""),"",IF(AND($AF1453&gt;5,$AG1453&lt;6),"IV","")),"")</f>
        <v/>
      </c>
      <c r="AQ1453" s="264"/>
      <c r="AR1453" s="267"/>
    </row>
    <row r="1454" spans="1:44" ht="13.5" customHeight="1" x14ac:dyDescent="0.2">
      <c r="A1454" s="290"/>
      <c r="B1454" s="275"/>
      <c r="C1454" s="272"/>
      <c r="D1454" s="275"/>
      <c r="E1454" s="281"/>
      <c r="F1454" s="275"/>
      <c r="G1454" s="284"/>
      <c r="H1454" s="197"/>
      <c r="I1454" s="295"/>
      <c r="J1454" s="197"/>
      <c r="K1454" s="195"/>
      <c r="L1454" s="195"/>
      <c r="M1454" s="197"/>
      <c r="N1454" s="184"/>
      <c r="O1454" s="184"/>
      <c r="P1454" s="235"/>
      <c r="Q1454" s="195"/>
      <c r="R1454" s="257"/>
      <c r="S1454" s="30" t="s">
        <v>1558</v>
      </c>
      <c r="T1454" s="76"/>
      <c r="U1454" s="77"/>
      <c r="V1454" s="77"/>
      <c r="W1454" s="77"/>
      <c r="X1454" s="77"/>
      <c r="Y1454" s="77"/>
      <c r="Z1454" s="31" t="str">
        <f t="shared" si="123"/>
        <v/>
      </c>
      <c r="AA1454" s="81">
        <f t="shared" si="121"/>
        <v>0</v>
      </c>
      <c r="AB1454" s="81">
        <f t="shared" ref="AB1454:AB1477" si="124">IF(Z1454="Deficiente",1,0)</f>
        <v>0</v>
      </c>
      <c r="AC1454" s="338"/>
      <c r="AD1454" s="238"/>
      <c r="AE1454" s="238"/>
      <c r="AF1454" s="184"/>
      <c r="AG1454" s="184"/>
      <c r="AH1454" s="200"/>
      <c r="AI1454" s="200"/>
      <c r="AJ1454" s="216"/>
      <c r="AK1454" s="216"/>
      <c r="AL1454" s="216"/>
      <c r="AM1454" s="252"/>
      <c r="AN1454" s="252"/>
      <c r="AO1454" s="252"/>
      <c r="AP1454" s="252"/>
      <c r="AQ1454" s="265"/>
      <c r="AR1454" s="209"/>
    </row>
    <row r="1455" spans="1:44" ht="13.5" customHeight="1" x14ac:dyDescent="0.2">
      <c r="A1455" s="290"/>
      <c r="B1455" s="275"/>
      <c r="C1455" s="272"/>
      <c r="D1455" s="275"/>
      <c r="E1455" s="281"/>
      <c r="F1455" s="275"/>
      <c r="G1455" s="284"/>
      <c r="H1455" s="197"/>
      <c r="I1455" s="295"/>
      <c r="J1455" s="197"/>
      <c r="K1455" s="195"/>
      <c r="L1455" s="195"/>
      <c r="M1455" s="197"/>
      <c r="N1455" s="184"/>
      <c r="O1455" s="184"/>
      <c r="P1455" s="235"/>
      <c r="Q1455" s="195"/>
      <c r="R1455" s="257"/>
      <c r="S1455" s="30" t="s">
        <v>1559</v>
      </c>
      <c r="T1455" s="76"/>
      <c r="U1455" s="77"/>
      <c r="V1455" s="77"/>
      <c r="W1455" s="77"/>
      <c r="X1455" s="77"/>
      <c r="Y1455" s="77"/>
      <c r="Z1455" s="31" t="str">
        <f t="shared" si="123"/>
        <v/>
      </c>
      <c r="AA1455" s="81">
        <f t="shared" si="121"/>
        <v>0</v>
      </c>
      <c r="AB1455" s="81">
        <f t="shared" si="124"/>
        <v>0</v>
      </c>
      <c r="AC1455" s="338"/>
      <c r="AD1455" s="238"/>
      <c r="AE1455" s="238"/>
      <c r="AF1455" s="184"/>
      <c r="AG1455" s="184"/>
      <c r="AH1455" s="200"/>
      <c r="AI1455" s="200"/>
      <c r="AJ1455" s="216"/>
      <c r="AK1455" s="216"/>
      <c r="AL1455" s="216"/>
      <c r="AM1455" s="252"/>
      <c r="AN1455" s="252"/>
      <c r="AO1455" s="252"/>
      <c r="AP1455" s="252"/>
      <c r="AQ1455" s="265"/>
      <c r="AR1455" s="209"/>
    </row>
    <row r="1456" spans="1:44" ht="13.5" customHeight="1" x14ac:dyDescent="0.2">
      <c r="A1456" s="290"/>
      <c r="B1456" s="275"/>
      <c r="C1456" s="272"/>
      <c r="D1456" s="275"/>
      <c r="E1456" s="281"/>
      <c r="F1456" s="275"/>
      <c r="G1456" s="284"/>
      <c r="H1456" s="197"/>
      <c r="I1456" s="295"/>
      <c r="J1456" s="197"/>
      <c r="K1456" s="195"/>
      <c r="L1456" s="195"/>
      <c r="M1456" s="197"/>
      <c r="N1456" s="184"/>
      <c r="O1456" s="184"/>
      <c r="P1456" s="235"/>
      <c r="Q1456" s="195"/>
      <c r="R1456" s="257"/>
      <c r="S1456" s="30" t="s">
        <v>1560</v>
      </c>
      <c r="T1456" s="76"/>
      <c r="U1456" s="77"/>
      <c r="V1456" s="77"/>
      <c r="W1456" s="77"/>
      <c r="X1456" s="77"/>
      <c r="Y1456" s="77"/>
      <c r="Z1456" s="31" t="str">
        <f t="shared" si="123"/>
        <v/>
      </c>
      <c r="AA1456" s="81">
        <f t="shared" si="121"/>
        <v>0</v>
      </c>
      <c r="AB1456" s="81">
        <f t="shared" si="124"/>
        <v>0</v>
      </c>
      <c r="AC1456" s="338"/>
      <c r="AD1456" s="238"/>
      <c r="AE1456" s="238"/>
      <c r="AF1456" s="184"/>
      <c r="AG1456" s="184"/>
      <c r="AH1456" s="200"/>
      <c r="AI1456" s="200"/>
      <c r="AJ1456" s="216"/>
      <c r="AK1456" s="216"/>
      <c r="AL1456" s="216"/>
      <c r="AM1456" s="252"/>
      <c r="AN1456" s="252"/>
      <c r="AO1456" s="252"/>
      <c r="AP1456" s="252"/>
      <c r="AQ1456" s="265"/>
      <c r="AR1456" s="209"/>
    </row>
    <row r="1457" spans="1:44" ht="13.5" customHeight="1" x14ac:dyDescent="0.2">
      <c r="A1457" s="290"/>
      <c r="B1457" s="275"/>
      <c r="C1457" s="272"/>
      <c r="D1457" s="275"/>
      <c r="E1457" s="281"/>
      <c r="F1457" s="275"/>
      <c r="G1457" s="284"/>
      <c r="H1457" s="197"/>
      <c r="I1457" s="295"/>
      <c r="J1457" s="197"/>
      <c r="K1457" s="195"/>
      <c r="L1457" s="195"/>
      <c r="M1457" s="197"/>
      <c r="N1457" s="184"/>
      <c r="O1457" s="184"/>
      <c r="P1457" s="235"/>
      <c r="Q1457" s="195"/>
      <c r="R1457" s="257"/>
      <c r="S1457" s="30" t="s">
        <v>1561</v>
      </c>
      <c r="T1457" s="76"/>
      <c r="U1457" s="77"/>
      <c r="V1457" s="77"/>
      <c r="W1457" s="77"/>
      <c r="X1457" s="77"/>
      <c r="Y1457" s="77"/>
      <c r="Z1457" s="31" t="str">
        <f t="shared" si="123"/>
        <v/>
      </c>
      <c r="AA1457" s="81">
        <f t="shared" si="121"/>
        <v>0</v>
      </c>
      <c r="AB1457" s="81">
        <f t="shared" si="124"/>
        <v>0</v>
      </c>
      <c r="AC1457" s="338"/>
      <c r="AD1457" s="238"/>
      <c r="AE1457" s="238"/>
      <c r="AF1457" s="184"/>
      <c r="AG1457" s="184"/>
      <c r="AH1457" s="200"/>
      <c r="AI1457" s="200"/>
      <c r="AJ1457" s="216"/>
      <c r="AK1457" s="216"/>
      <c r="AL1457" s="216"/>
      <c r="AM1457" s="252"/>
      <c r="AN1457" s="252"/>
      <c r="AO1457" s="252"/>
      <c r="AP1457" s="252"/>
      <c r="AQ1457" s="265"/>
      <c r="AR1457" s="209"/>
    </row>
    <row r="1458" spans="1:44" ht="13.5" customHeight="1" x14ac:dyDescent="0.2">
      <c r="A1458" s="290"/>
      <c r="B1458" s="275"/>
      <c r="C1458" s="272"/>
      <c r="D1458" s="275"/>
      <c r="E1458" s="281"/>
      <c r="F1458" s="275"/>
      <c r="G1458" s="284"/>
      <c r="H1458" s="197"/>
      <c r="I1458" s="295">
        <v>58.2</v>
      </c>
      <c r="J1458" s="197"/>
      <c r="K1458" s="195"/>
      <c r="L1458" s="195"/>
      <c r="M1458" s="197"/>
      <c r="N1458" s="184"/>
      <c r="O1458" s="184"/>
      <c r="P1458" s="235"/>
      <c r="Q1458" s="195"/>
      <c r="R1458" s="298">
        <f>IF(Q1458="SI",1,IF(Q1458="NO",3,0))</f>
        <v>0</v>
      </c>
      <c r="S1458" s="30" t="s">
        <v>1562</v>
      </c>
      <c r="T1458" s="76"/>
      <c r="U1458" s="77"/>
      <c r="V1458" s="77"/>
      <c r="W1458" s="77"/>
      <c r="X1458" s="77"/>
      <c r="Y1458" s="77"/>
      <c r="Z1458" s="31" t="str">
        <f t="shared" si="123"/>
        <v/>
      </c>
      <c r="AA1458" s="81">
        <f t="shared" si="121"/>
        <v>0</v>
      </c>
      <c r="AB1458" s="81">
        <f t="shared" si="124"/>
        <v>0</v>
      </c>
      <c r="AC1458" s="338"/>
      <c r="AD1458" s="238"/>
      <c r="AE1458" s="238"/>
      <c r="AF1458" s="184"/>
      <c r="AG1458" s="184"/>
      <c r="AH1458" s="200"/>
      <c r="AI1458" s="200"/>
      <c r="AJ1458" s="216"/>
      <c r="AK1458" s="216"/>
      <c r="AL1458" s="216"/>
      <c r="AM1458" s="252"/>
      <c r="AN1458" s="252"/>
      <c r="AO1458" s="252"/>
      <c r="AP1458" s="252"/>
      <c r="AQ1458" s="265"/>
      <c r="AR1458" s="208"/>
    </row>
    <row r="1459" spans="1:44" ht="13.5" customHeight="1" x14ac:dyDescent="0.2">
      <c r="A1459" s="290"/>
      <c r="B1459" s="275"/>
      <c r="C1459" s="272"/>
      <c r="D1459" s="275"/>
      <c r="E1459" s="281"/>
      <c r="F1459" s="275"/>
      <c r="G1459" s="284"/>
      <c r="H1459" s="197"/>
      <c r="I1459" s="295"/>
      <c r="J1459" s="197"/>
      <c r="K1459" s="195"/>
      <c r="L1459" s="195"/>
      <c r="M1459" s="197"/>
      <c r="N1459" s="184"/>
      <c r="O1459" s="184"/>
      <c r="P1459" s="235"/>
      <c r="Q1459" s="195"/>
      <c r="R1459" s="257"/>
      <c r="S1459" s="30" t="s">
        <v>1563</v>
      </c>
      <c r="T1459" s="76"/>
      <c r="U1459" s="77"/>
      <c r="V1459" s="77"/>
      <c r="W1459" s="77"/>
      <c r="X1459" s="77"/>
      <c r="Y1459" s="77"/>
      <c r="Z1459" s="31" t="str">
        <f t="shared" si="123"/>
        <v/>
      </c>
      <c r="AA1459" s="81">
        <f t="shared" si="121"/>
        <v>0</v>
      </c>
      <c r="AB1459" s="81">
        <f t="shared" si="124"/>
        <v>0</v>
      </c>
      <c r="AC1459" s="338"/>
      <c r="AD1459" s="238"/>
      <c r="AE1459" s="238"/>
      <c r="AF1459" s="184"/>
      <c r="AG1459" s="184"/>
      <c r="AH1459" s="200"/>
      <c r="AI1459" s="200"/>
      <c r="AJ1459" s="216"/>
      <c r="AK1459" s="216"/>
      <c r="AL1459" s="216"/>
      <c r="AM1459" s="252"/>
      <c r="AN1459" s="252"/>
      <c r="AO1459" s="252"/>
      <c r="AP1459" s="252"/>
      <c r="AQ1459" s="265"/>
      <c r="AR1459" s="209"/>
    </row>
    <row r="1460" spans="1:44" ht="13.5" customHeight="1" x14ac:dyDescent="0.2">
      <c r="A1460" s="290"/>
      <c r="B1460" s="275"/>
      <c r="C1460" s="272"/>
      <c r="D1460" s="275"/>
      <c r="E1460" s="281"/>
      <c r="F1460" s="275"/>
      <c r="G1460" s="284"/>
      <c r="H1460" s="197"/>
      <c r="I1460" s="295"/>
      <c r="J1460" s="197"/>
      <c r="K1460" s="195"/>
      <c r="L1460" s="195"/>
      <c r="M1460" s="197"/>
      <c r="N1460" s="184"/>
      <c r="O1460" s="184"/>
      <c r="P1460" s="235"/>
      <c r="Q1460" s="195"/>
      <c r="R1460" s="257"/>
      <c r="S1460" s="30" t="s">
        <v>1564</v>
      </c>
      <c r="T1460" s="76"/>
      <c r="U1460" s="77"/>
      <c r="V1460" s="77"/>
      <c r="W1460" s="77"/>
      <c r="X1460" s="77"/>
      <c r="Y1460" s="77"/>
      <c r="Z1460" s="31" t="str">
        <f t="shared" si="123"/>
        <v/>
      </c>
      <c r="AA1460" s="81">
        <f t="shared" ref="AA1460:AA1478" si="125">IF(Z1460="Suficiente",1,0)</f>
        <v>0</v>
      </c>
      <c r="AB1460" s="81">
        <f t="shared" si="124"/>
        <v>0</v>
      </c>
      <c r="AC1460" s="338"/>
      <c r="AD1460" s="238"/>
      <c r="AE1460" s="238"/>
      <c r="AF1460" s="184"/>
      <c r="AG1460" s="184"/>
      <c r="AH1460" s="200"/>
      <c r="AI1460" s="200"/>
      <c r="AJ1460" s="216"/>
      <c r="AK1460" s="216"/>
      <c r="AL1460" s="216"/>
      <c r="AM1460" s="252"/>
      <c r="AN1460" s="252"/>
      <c r="AO1460" s="252"/>
      <c r="AP1460" s="252"/>
      <c r="AQ1460" s="265"/>
      <c r="AR1460" s="209"/>
    </row>
    <row r="1461" spans="1:44" ht="13.5" customHeight="1" x14ac:dyDescent="0.2">
      <c r="A1461" s="290"/>
      <c r="B1461" s="275"/>
      <c r="C1461" s="272"/>
      <c r="D1461" s="275"/>
      <c r="E1461" s="281"/>
      <c r="F1461" s="275"/>
      <c r="G1461" s="284"/>
      <c r="H1461" s="197"/>
      <c r="I1461" s="295"/>
      <c r="J1461" s="197"/>
      <c r="K1461" s="195"/>
      <c r="L1461" s="195"/>
      <c r="M1461" s="197"/>
      <c r="N1461" s="184"/>
      <c r="O1461" s="184"/>
      <c r="P1461" s="235"/>
      <c r="Q1461" s="195"/>
      <c r="R1461" s="257"/>
      <c r="S1461" s="30" t="s">
        <v>1565</v>
      </c>
      <c r="T1461" s="76"/>
      <c r="U1461" s="77"/>
      <c r="V1461" s="77"/>
      <c r="W1461" s="77"/>
      <c r="X1461" s="77"/>
      <c r="Y1461" s="77"/>
      <c r="Z1461" s="31" t="str">
        <f t="shared" si="123"/>
        <v/>
      </c>
      <c r="AA1461" s="81">
        <f t="shared" si="125"/>
        <v>0</v>
      </c>
      <c r="AB1461" s="81">
        <f t="shared" si="124"/>
        <v>0</v>
      </c>
      <c r="AC1461" s="338"/>
      <c r="AD1461" s="238"/>
      <c r="AE1461" s="238"/>
      <c r="AF1461" s="184"/>
      <c r="AG1461" s="184"/>
      <c r="AH1461" s="200"/>
      <c r="AI1461" s="200"/>
      <c r="AJ1461" s="216"/>
      <c r="AK1461" s="216"/>
      <c r="AL1461" s="216"/>
      <c r="AM1461" s="252"/>
      <c r="AN1461" s="252"/>
      <c r="AO1461" s="252"/>
      <c r="AP1461" s="252"/>
      <c r="AQ1461" s="265"/>
      <c r="AR1461" s="209"/>
    </row>
    <row r="1462" spans="1:44" ht="13.5" customHeight="1" x14ac:dyDescent="0.2">
      <c r="A1462" s="290"/>
      <c r="B1462" s="275"/>
      <c r="C1462" s="272"/>
      <c r="D1462" s="275"/>
      <c r="E1462" s="281"/>
      <c r="F1462" s="275"/>
      <c r="G1462" s="284"/>
      <c r="H1462" s="197"/>
      <c r="I1462" s="295"/>
      <c r="J1462" s="197"/>
      <c r="K1462" s="195"/>
      <c r="L1462" s="195"/>
      <c r="M1462" s="197"/>
      <c r="N1462" s="184"/>
      <c r="O1462" s="184"/>
      <c r="P1462" s="235"/>
      <c r="Q1462" s="195"/>
      <c r="R1462" s="257"/>
      <c r="S1462" s="30" t="s">
        <v>1566</v>
      </c>
      <c r="T1462" s="76"/>
      <c r="U1462" s="77"/>
      <c r="V1462" s="77"/>
      <c r="W1462" s="77"/>
      <c r="X1462" s="77"/>
      <c r="Y1462" s="77"/>
      <c r="Z1462" s="31" t="str">
        <f t="shared" si="123"/>
        <v/>
      </c>
      <c r="AA1462" s="81">
        <f t="shared" si="125"/>
        <v>0</v>
      </c>
      <c r="AB1462" s="81">
        <f t="shared" si="124"/>
        <v>0</v>
      </c>
      <c r="AC1462" s="338"/>
      <c r="AD1462" s="238"/>
      <c r="AE1462" s="238"/>
      <c r="AF1462" s="184"/>
      <c r="AG1462" s="184"/>
      <c r="AH1462" s="200"/>
      <c r="AI1462" s="200"/>
      <c r="AJ1462" s="216"/>
      <c r="AK1462" s="216"/>
      <c r="AL1462" s="216"/>
      <c r="AM1462" s="252"/>
      <c r="AN1462" s="252"/>
      <c r="AO1462" s="252"/>
      <c r="AP1462" s="252"/>
      <c r="AQ1462" s="265"/>
      <c r="AR1462" s="209"/>
    </row>
    <row r="1463" spans="1:44" ht="13.5" customHeight="1" x14ac:dyDescent="0.2">
      <c r="A1463" s="290"/>
      <c r="B1463" s="275"/>
      <c r="C1463" s="272"/>
      <c r="D1463" s="275"/>
      <c r="E1463" s="281"/>
      <c r="F1463" s="275"/>
      <c r="G1463" s="284"/>
      <c r="H1463" s="197"/>
      <c r="I1463" s="295">
        <v>58.3</v>
      </c>
      <c r="J1463" s="197"/>
      <c r="K1463" s="195"/>
      <c r="L1463" s="195"/>
      <c r="M1463" s="197"/>
      <c r="N1463" s="184"/>
      <c r="O1463" s="184"/>
      <c r="P1463" s="235"/>
      <c r="Q1463" s="195"/>
      <c r="R1463" s="298">
        <f>IF(Q1463="SI",1,IF(Q1463="NO",3,0))</f>
        <v>0</v>
      </c>
      <c r="S1463" s="30" t="s">
        <v>1567</v>
      </c>
      <c r="T1463" s="76"/>
      <c r="U1463" s="77"/>
      <c r="V1463" s="77"/>
      <c r="W1463" s="77"/>
      <c r="X1463" s="77"/>
      <c r="Y1463" s="77"/>
      <c r="Z1463" s="31" t="str">
        <f t="shared" si="123"/>
        <v/>
      </c>
      <c r="AA1463" s="81">
        <f t="shared" si="125"/>
        <v>0</v>
      </c>
      <c r="AB1463" s="81">
        <f t="shared" si="124"/>
        <v>0</v>
      </c>
      <c r="AC1463" s="338"/>
      <c r="AD1463" s="238"/>
      <c r="AE1463" s="238"/>
      <c r="AF1463" s="184"/>
      <c r="AG1463" s="184"/>
      <c r="AH1463" s="200"/>
      <c r="AI1463" s="200"/>
      <c r="AJ1463" s="216"/>
      <c r="AK1463" s="216"/>
      <c r="AL1463" s="216"/>
      <c r="AM1463" s="252"/>
      <c r="AN1463" s="252"/>
      <c r="AO1463" s="252"/>
      <c r="AP1463" s="252"/>
      <c r="AQ1463" s="265"/>
      <c r="AR1463" s="208"/>
    </row>
    <row r="1464" spans="1:44" ht="13.5" customHeight="1" x14ac:dyDescent="0.2">
      <c r="A1464" s="290"/>
      <c r="B1464" s="275"/>
      <c r="C1464" s="272"/>
      <c r="D1464" s="275"/>
      <c r="E1464" s="281"/>
      <c r="F1464" s="275"/>
      <c r="G1464" s="284"/>
      <c r="H1464" s="197"/>
      <c r="I1464" s="295"/>
      <c r="J1464" s="197"/>
      <c r="K1464" s="195"/>
      <c r="L1464" s="195"/>
      <c r="M1464" s="197"/>
      <c r="N1464" s="184"/>
      <c r="O1464" s="184"/>
      <c r="P1464" s="235"/>
      <c r="Q1464" s="195"/>
      <c r="R1464" s="257"/>
      <c r="S1464" s="30" t="s">
        <v>1568</v>
      </c>
      <c r="T1464" s="76"/>
      <c r="U1464" s="77"/>
      <c r="V1464" s="77"/>
      <c r="W1464" s="77"/>
      <c r="X1464" s="77"/>
      <c r="Y1464" s="77"/>
      <c r="Z1464" s="31" t="str">
        <f t="shared" si="123"/>
        <v/>
      </c>
      <c r="AA1464" s="81">
        <f t="shared" si="125"/>
        <v>0</v>
      </c>
      <c r="AB1464" s="81">
        <f t="shared" si="124"/>
        <v>0</v>
      </c>
      <c r="AC1464" s="338"/>
      <c r="AD1464" s="238"/>
      <c r="AE1464" s="238"/>
      <c r="AF1464" s="184"/>
      <c r="AG1464" s="184"/>
      <c r="AH1464" s="200"/>
      <c r="AI1464" s="200"/>
      <c r="AJ1464" s="216"/>
      <c r="AK1464" s="216"/>
      <c r="AL1464" s="216"/>
      <c r="AM1464" s="252"/>
      <c r="AN1464" s="252"/>
      <c r="AO1464" s="252"/>
      <c r="AP1464" s="252"/>
      <c r="AQ1464" s="265"/>
      <c r="AR1464" s="209"/>
    </row>
    <row r="1465" spans="1:44" ht="13.5" customHeight="1" x14ac:dyDescent="0.2">
      <c r="A1465" s="290"/>
      <c r="B1465" s="275"/>
      <c r="C1465" s="272"/>
      <c r="D1465" s="275"/>
      <c r="E1465" s="281"/>
      <c r="F1465" s="275"/>
      <c r="G1465" s="284"/>
      <c r="H1465" s="197"/>
      <c r="I1465" s="295"/>
      <c r="J1465" s="197"/>
      <c r="K1465" s="195"/>
      <c r="L1465" s="195"/>
      <c r="M1465" s="197"/>
      <c r="N1465" s="184"/>
      <c r="O1465" s="184"/>
      <c r="P1465" s="235"/>
      <c r="Q1465" s="195"/>
      <c r="R1465" s="257"/>
      <c r="S1465" s="30" t="s">
        <v>1569</v>
      </c>
      <c r="T1465" s="76"/>
      <c r="U1465" s="77"/>
      <c r="V1465" s="77"/>
      <c r="W1465" s="77"/>
      <c r="X1465" s="77"/>
      <c r="Y1465" s="77"/>
      <c r="Z1465" s="31" t="str">
        <f t="shared" si="123"/>
        <v/>
      </c>
      <c r="AA1465" s="81">
        <f t="shared" si="125"/>
        <v>0</v>
      </c>
      <c r="AB1465" s="81">
        <f t="shared" si="124"/>
        <v>0</v>
      </c>
      <c r="AC1465" s="338"/>
      <c r="AD1465" s="238"/>
      <c r="AE1465" s="238"/>
      <c r="AF1465" s="184"/>
      <c r="AG1465" s="184"/>
      <c r="AH1465" s="200"/>
      <c r="AI1465" s="200"/>
      <c r="AJ1465" s="216"/>
      <c r="AK1465" s="216"/>
      <c r="AL1465" s="216"/>
      <c r="AM1465" s="252"/>
      <c r="AN1465" s="252"/>
      <c r="AO1465" s="252"/>
      <c r="AP1465" s="252"/>
      <c r="AQ1465" s="265"/>
      <c r="AR1465" s="209"/>
    </row>
    <row r="1466" spans="1:44" ht="13.5" customHeight="1" x14ac:dyDescent="0.2">
      <c r="A1466" s="290"/>
      <c r="B1466" s="275"/>
      <c r="C1466" s="272"/>
      <c r="D1466" s="275"/>
      <c r="E1466" s="281"/>
      <c r="F1466" s="275"/>
      <c r="G1466" s="284"/>
      <c r="H1466" s="197"/>
      <c r="I1466" s="295"/>
      <c r="J1466" s="197"/>
      <c r="K1466" s="195"/>
      <c r="L1466" s="195"/>
      <c r="M1466" s="197"/>
      <c r="N1466" s="184"/>
      <c r="O1466" s="184"/>
      <c r="P1466" s="235"/>
      <c r="Q1466" s="195"/>
      <c r="R1466" s="257"/>
      <c r="S1466" s="30" t="s">
        <v>1570</v>
      </c>
      <c r="T1466" s="76"/>
      <c r="U1466" s="77"/>
      <c r="V1466" s="77"/>
      <c r="W1466" s="77"/>
      <c r="X1466" s="77"/>
      <c r="Y1466" s="77"/>
      <c r="Z1466" s="31" t="str">
        <f t="shared" si="123"/>
        <v/>
      </c>
      <c r="AA1466" s="81">
        <f t="shared" si="125"/>
        <v>0</v>
      </c>
      <c r="AB1466" s="81">
        <f t="shared" si="124"/>
        <v>0</v>
      </c>
      <c r="AC1466" s="338"/>
      <c r="AD1466" s="238"/>
      <c r="AE1466" s="238"/>
      <c r="AF1466" s="184"/>
      <c r="AG1466" s="184"/>
      <c r="AH1466" s="200"/>
      <c r="AI1466" s="200"/>
      <c r="AJ1466" s="216"/>
      <c r="AK1466" s="216"/>
      <c r="AL1466" s="216"/>
      <c r="AM1466" s="252"/>
      <c r="AN1466" s="252"/>
      <c r="AO1466" s="252"/>
      <c r="AP1466" s="252"/>
      <c r="AQ1466" s="265"/>
      <c r="AR1466" s="209"/>
    </row>
    <row r="1467" spans="1:44" ht="13.5" customHeight="1" x14ac:dyDescent="0.2">
      <c r="A1467" s="290"/>
      <c r="B1467" s="275"/>
      <c r="C1467" s="272"/>
      <c r="D1467" s="275"/>
      <c r="E1467" s="281"/>
      <c r="F1467" s="275"/>
      <c r="G1467" s="284"/>
      <c r="H1467" s="197"/>
      <c r="I1467" s="295"/>
      <c r="J1467" s="197"/>
      <c r="K1467" s="195"/>
      <c r="L1467" s="195"/>
      <c r="M1467" s="197"/>
      <c r="N1467" s="184"/>
      <c r="O1467" s="184"/>
      <c r="P1467" s="235"/>
      <c r="Q1467" s="195"/>
      <c r="R1467" s="257"/>
      <c r="S1467" s="30" t="s">
        <v>1571</v>
      </c>
      <c r="T1467" s="76"/>
      <c r="U1467" s="77"/>
      <c r="V1467" s="77"/>
      <c r="W1467" s="77"/>
      <c r="X1467" s="77"/>
      <c r="Y1467" s="77"/>
      <c r="Z1467" s="31" t="str">
        <f t="shared" si="123"/>
        <v/>
      </c>
      <c r="AA1467" s="81">
        <f t="shared" si="125"/>
        <v>0</v>
      </c>
      <c r="AB1467" s="81">
        <f t="shared" si="124"/>
        <v>0</v>
      </c>
      <c r="AC1467" s="338"/>
      <c r="AD1467" s="238"/>
      <c r="AE1467" s="238"/>
      <c r="AF1467" s="184"/>
      <c r="AG1467" s="184"/>
      <c r="AH1467" s="200"/>
      <c r="AI1467" s="200"/>
      <c r="AJ1467" s="216"/>
      <c r="AK1467" s="216"/>
      <c r="AL1467" s="216"/>
      <c r="AM1467" s="252"/>
      <c r="AN1467" s="252"/>
      <c r="AO1467" s="252"/>
      <c r="AP1467" s="252"/>
      <c r="AQ1467" s="265"/>
      <c r="AR1467" s="209"/>
    </row>
    <row r="1468" spans="1:44" ht="13.5" customHeight="1" x14ac:dyDescent="0.2">
      <c r="A1468" s="290"/>
      <c r="B1468" s="275"/>
      <c r="C1468" s="272"/>
      <c r="D1468" s="275"/>
      <c r="E1468" s="281"/>
      <c r="F1468" s="275"/>
      <c r="G1468" s="284"/>
      <c r="H1468" s="197"/>
      <c r="I1468" s="295">
        <v>58.4</v>
      </c>
      <c r="J1468" s="197"/>
      <c r="K1468" s="195"/>
      <c r="L1468" s="195"/>
      <c r="M1468" s="197"/>
      <c r="N1468" s="184"/>
      <c r="O1468" s="184"/>
      <c r="P1468" s="235"/>
      <c r="Q1468" s="195"/>
      <c r="R1468" s="298">
        <f>IF(Q1468="SI",1,IF(Q1468="NO",3,0))</f>
        <v>0</v>
      </c>
      <c r="S1468" s="30" t="s">
        <v>1572</v>
      </c>
      <c r="T1468" s="76"/>
      <c r="U1468" s="77"/>
      <c r="V1468" s="77"/>
      <c r="W1468" s="77"/>
      <c r="X1468" s="77"/>
      <c r="Y1468" s="77"/>
      <c r="Z1468" s="31" t="str">
        <f t="shared" si="123"/>
        <v/>
      </c>
      <c r="AA1468" s="81">
        <f t="shared" si="125"/>
        <v>0</v>
      </c>
      <c r="AB1468" s="81">
        <f t="shared" si="124"/>
        <v>0</v>
      </c>
      <c r="AC1468" s="338"/>
      <c r="AD1468" s="238"/>
      <c r="AE1468" s="238"/>
      <c r="AF1468" s="184"/>
      <c r="AG1468" s="184"/>
      <c r="AH1468" s="200"/>
      <c r="AI1468" s="200"/>
      <c r="AJ1468" s="216"/>
      <c r="AK1468" s="216"/>
      <c r="AL1468" s="216"/>
      <c r="AM1468" s="252"/>
      <c r="AN1468" s="252"/>
      <c r="AO1468" s="252"/>
      <c r="AP1468" s="252"/>
      <c r="AQ1468" s="265"/>
      <c r="AR1468" s="208"/>
    </row>
    <row r="1469" spans="1:44" ht="13.5" customHeight="1" x14ac:dyDescent="0.2">
      <c r="A1469" s="290"/>
      <c r="B1469" s="275"/>
      <c r="C1469" s="272"/>
      <c r="D1469" s="275"/>
      <c r="E1469" s="281"/>
      <c r="F1469" s="275"/>
      <c r="G1469" s="284"/>
      <c r="H1469" s="197"/>
      <c r="I1469" s="295"/>
      <c r="J1469" s="197"/>
      <c r="K1469" s="195"/>
      <c r="L1469" s="195"/>
      <c r="M1469" s="197"/>
      <c r="N1469" s="184"/>
      <c r="O1469" s="184"/>
      <c r="P1469" s="235"/>
      <c r="Q1469" s="195"/>
      <c r="R1469" s="257"/>
      <c r="S1469" s="30" t="s">
        <v>274</v>
      </c>
      <c r="T1469" s="76"/>
      <c r="U1469" s="77"/>
      <c r="V1469" s="77"/>
      <c r="W1469" s="77"/>
      <c r="X1469" s="77"/>
      <c r="Y1469" s="77"/>
      <c r="Z1469" s="31" t="str">
        <f t="shared" si="123"/>
        <v/>
      </c>
      <c r="AA1469" s="81">
        <f t="shared" si="125"/>
        <v>0</v>
      </c>
      <c r="AB1469" s="81">
        <f t="shared" si="124"/>
        <v>0</v>
      </c>
      <c r="AC1469" s="338"/>
      <c r="AD1469" s="238"/>
      <c r="AE1469" s="238"/>
      <c r="AF1469" s="184"/>
      <c r="AG1469" s="184"/>
      <c r="AH1469" s="200"/>
      <c r="AI1469" s="200"/>
      <c r="AJ1469" s="216"/>
      <c r="AK1469" s="216"/>
      <c r="AL1469" s="216"/>
      <c r="AM1469" s="252"/>
      <c r="AN1469" s="252"/>
      <c r="AO1469" s="252"/>
      <c r="AP1469" s="252"/>
      <c r="AQ1469" s="265"/>
      <c r="AR1469" s="209"/>
    </row>
    <row r="1470" spans="1:44" ht="13.5" customHeight="1" x14ac:dyDescent="0.2">
      <c r="A1470" s="290"/>
      <c r="B1470" s="275"/>
      <c r="C1470" s="272"/>
      <c r="D1470" s="275"/>
      <c r="E1470" s="281"/>
      <c r="F1470" s="275"/>
      <c r="G1470" s="284"/>
      <c r="H1470" s="197"/>
      <c r="I1470" s="295"/>
      <c r="J1470" s="197"/>
      <c r="K1470" s="195"/>
      <c r="L1470" s="195"/>
      <c r="M1470" s="197"/>
      <c r="N1470" s="184"/>
      <c r="O1470" s="184"/>
      <c r="P1470" s="235"/>
      <c r="Q1470" s="195"/>
      <c r="R1470" s="257"/>
      <c r="S1470" s="30" t="s">
        <v>1573</v>
      </c>
      <c r="T1470" s="76"/>
      <c r="U1470" s="77"/>
      <c r="V1470" s="77"/>
      <c r="W1470" s="77"/>
      <c r="X1470" s="77"/>
      <c r="Y1470" s="77"/>
      <c r="Z1470" s="31" t="str">
        <f t="shared" si="123"/>
        <v/>
      </c>
      <c r="AA1470" s="81">
        <f t="shared" si="125"/>
        <v>0</v>
      </c>
      <c r="AB1470" s="81">
        <f t="shared" si="124"/>
        <v>0</v>
      </c>
      <c r="AC1470" s="338"/>
      <c r="AD1470" s="238"/>
      <c r="AE1470" s="238"/>
      <c r="AF1470" s="184"/>
      <c r="AG1470" s="184"/>
      <c r="AH1470" s="200"/>
      <c r="AI1470" s="200"/>
      <c r="AJ1470" s="216"/>
      <c r="AK1470" s="216"/>
      <c r="AL1470" s="216"/>
      <c r="AM1470" s="252"/>
      <c r="AN1470" s="252"/>
      <c r="AO1470" s="252"/>
      <c r="AP1470" s="252"/>
      <c r="AQ1470" s="265"/>
      <c r="AR1470" s="209"/>
    </row>
    <row r="1471" spans="1:44" ht="13.5" customHeight="1" x14ac:dyDescent="0.2">
      <c r="A1471" s="290"/>
      <c r="B1471" s="275"/>
      <c r="C1471" s="272"/>
      <c r="D1471" s="275"/>
      <c r="E1471" s="281"/>
      <c r="F1471" s="275"/>
      <c r="G1471" s="284"/>
      <c r="H1471" s="197"/>
      <c r="I1471" s="295"/>
      <c r="J1471" s="197"/>
      <c r="K1471" s="195"/>
      <c r="L1471" s="195"/>
      <c r="M1471" s="197"/>
      <c r="N1471" s="184"/>
      <c r="O1471" s="184"/>
      <c r="P1471" s="235"/>
      <c r="Q1471" s="195"/>
      <c r="R1471" s="257"/>
      <c r="S1471" s="30" t="s">
        <v>1574</v>
      </c>
      <c r="T1471" s="76"/>
      <c r="U1471" s="77"/>
      <c r="V1471" s="77"/>
      <c r="W1471" s="77"/>
      <c r="X1471" s="77"/>
      <c r="Y1471" s="77"/>
      <c r="Z1471" s="31" t="str">
        <f t="shared" si="123"/>
        <v/>
      </c>
      <c r="AA1471" s="81">
        <f t="shared" si="125"/>
        <v>0</v>
      </c>
      <c r="AB1471" s="81">
        <f t="shared" si="124"/>
        <v>0</v>
      </c>
      <c r="AC1471" s="338"/>
      <c r="AD1471" s="238"/>
      <c r="AE1471" s="238"/>
      <c r="AF1471" s="184"/>
      <c r="AG1471" s="184"/>
      <c r="AH1471" s="200"/>
      <c r="AI1471" s="200"/>
      <c r="AJ1471" s="216"/>
      <c r="AK1471" s="216"/>
      <c r="AL1471" s="216"/>
      <c r="AM1471" s="252"/>
      <c r="AN1471" s="252"/>
      <c r="AO1471" s="252"/>
      <c r="AP1471" s="252"/>
      <c r="AQ1471" s="265"/>
      <c r="AR1471" s="209"/>
    </row>
    <row r="1472" spans="1:44" ht="13.5" customHeight="1" x14ac:dyDescent="0.2">
      <c r="A1472" s="290"/>
      <c r="B1472" s="275"/>
      <c r="C1472" s="272"/>
      <c r="D1472" s="275"/>
      <c r="E1472" s="281"/>
      <c r="F1472" s="275"/>
      <c r="G1472" s="284"/>
      <c r="H1472" s="197"/>
      <c r="I1472" s="295"/>
      <c r="J1472" s="197"/>
      <c r="K1472" s="195"/>
      <c r="L1472" s="195"/>
      <c r="M1472" s="197"/>
      <c r="N1472" s="184"/>
      <c r="O1472" s="184"/>
      <c r="P1472" s="235"/>
      <c r="Q1472" s="195"/>
      <c r="R1472" s="257"/>
      <c r="S1472" s="30" t="s">
        <v>1575</v>
      </c>
      <c r="T1472" s="76"/>
      <c r="U1472" s="77"/>
      <c r="V1472" s="77"/>
      <c r="W1472" s="77"/>
      <c r="X1472" s="77"/>
      <c r="Y1472" s="77"/>
      <c r="Z1472" s="31" t="str">
        <f t="shared" si="123"/>
        <v/>
      </c>
      <c r="AA1472" s="81">
        <f t="shared" si="125"/>
        <v>0</v>
      </c>
      <c r="AB1472" s="81">
        <f t="shared" si="124"/>
        <v>0</v>
      </c>
      <c r="AC1472" s="338"/>
      <c r="AD1472" s="238"/>
      <c r="AE1472" s="238"/>
      <c r="AF1472" s="184"/>
      <c r="AG1472" s="184"/>
      <c r="AH1472" s="200"/>
      <c r="AI1472" s="200"/>
      <c r="AJ1472" s="216"/>
      <c r="AK1472" s="216"/>
      <c r="AL1472" s="216"/>
      <c r="AM1472" s="252"/>
      <c r="AN1472" s="252"/>
      <c r="AO1472" s="252"/>
      <c r="AP1472" s="252"/>
      <c r="AQ1472" s="265"/>
      <c r="AR1472" s="209"/>
    </row>
    <row r="1473" spans="1:44" ht="13.5" customHeight="1" x14ac:dyDescent="0.2">
      <c r="A1473" s="290"/>
      <c r="B1473" s="275"/>
      <c r="C1473" s="272"/>
      <c r="D1473" s="275"/>
      <c r="E1473" s="281"/>
      <c r="F1473" s="275"/>
      <c r="G1473" s="284"/>
      <c r="H1473" s="197"/>
      <c r="I1473" s="295">
        <v>58.5</v>
      </c>
      <c r="J1473" s="197"/>
      <c r="K1473" s="195"/>
      <c r="L1473" s="195"/>
      <c r="M1473" s="197"/>
      <c r="N1473" s="184"/>
      <c r="O1473" s="184"/>
      <c r="P1473" s="235"/>
      <c r="Q1473" s="195"/>
      <c r="R1473" s="298">
        <f>IF(Q1473="SI",1,IF(Q1473="NO",3,0))</f>
        <v>0</v>
      </c>
      <c r="S1473" s="30" t="s">
        <v>1576</v>
      </c>
      <c r="T1473" s="76"/>
      <c r="U1473" s="77"/>
      <c r="V1473" s="77"/>
      <c r="W1473" s="77"/>
      <c r="X1473" s="77"/>
      <c r="Y1473" s="77"/>
      <c r="Z1473" s="31" t="str">
        <f t="shared" si="123"/>
        <v/>
      </c>
      <c r="AA1473" s="81">
        <f t="shared" si="125"/>
        <v>0</v>
      </c>
      <c r="AB1473" s="81">
        <f t="shared" si="124"/>
        <v>0</v>
      </c>
      <c r="AC1473" s="338"/>
      <c r="AD1473" s="238"/>
      <c r="AE1473" s="238"/>
      <c r="AF1473" s="184"/>
      <c r="AG1473" s="184"/>
      <c r="AH1473" s="200"/>
      <c r="AI1473" s="200"/>
      <c r="AJ1473" s="216"/>
      <c r="AK1473" s="216"/>
      <c r="AL1473" s="216"/>
      <c r="AM1473" s="252"/>
      <c r="AN1473" s="252"/>
      <c r="AO1473" s="252"/>
      <c r="AP1473" s="252"/>
      <c r="AQ1473" s="265"/>
      <c r="AR1473" s="208"/>
    </row>
    <row r="1474" spans="1:44" ht="13.5" customHeight="1" x14ac:dyDescent="0.2">
      <c r="A1474" s="290"/>
      <c r="B1474" s="275"/>
      <c r="C1474" s="272"/>
      <c r="D1474" s="275"/>
      <c r="E1474" s="281"/>
      <c r="F1474" s="275"/>
      <c r="G1474" s="284"/>
      <c r="H1474" s="197"/>
      <c r="I1474" s="295"/>
      <c r="J1474" s="197"/>
      <c r="K1474" s="195"/>
      <c r="L1474" s="195"/>
      <c r="M1474" s="197"/>
      <c r="N1474" s="184"/>
      <c r="O1474" s="184"/>
      <c r="P1474" s="235"/>
      <c r="Q1474" s="195"/>
      <c r="R1474" s="257"/>
      <c r="S1474" s="30" t="s">
        <v>1577</v>
      </c>
      <c r="T1474" s="76"/>
      <c r="U1474" s="77"/>
      <c r="V1474" s="77"/>
      <c r="W1474" s="77"/>
      <c r="X1474" s="77"/>
      <c r="Y1474" s="77"/>
      <c r="Z1474" s="31" t="str">
        <f t="shared" si="123"/>
        <v/>
      </c>
      <c r="AA1474" s="81">
        <f t="shared" si="125"/>
        <v>0</v>
      </c>
      <c r="AB1474" s="81">
        <f t="shared" si="124"/>
        <v>0</v>
      </c>
      <c r="AC1474" s="338"/>
      <c r="AD1474" s="238"/>
      <c r="AE1474" s="238"/>
      <c r="AF1474" s="184"/>
      <c r="AG1474" s="184"/>
      <c r="AH1474" s="200"/>
      <c r="AI1474" s="200"/>
      <c r="AJ1474" s="216"/>
      <c r="AK1474" s="216"/>
      <c r="AL1474" s="216"/>
      <c r="AM1474" s="252"/>
      <c r="AN1474" s="252"/>
      <c r="AO1474" s="252"/>
      <c r="AP1474" s="252"/>
      <c r="AQ1474" s="265"/>
      <c r="AR1474" s="209"/>
    </row>
    <row r="1475" spans="1:44" ht="13.5" customHeight="1" x14ac:dyDescent="0.2">
      <c r="A1475" s="290"/>
      <c r="B1475" s="275"/>
      <c r="C1475" s="272"/>
      <c r="D1475" s="275"/>
      <c r="E1475" s="281"/>
      <c r="F1475" s="275"/>
      <c r="G1475" s="284"/>
      <c r="H1475" s="197"/>
      <c r="I1475" s="295"/>
      <c r="J1475" s="197"/>
      <c r="K1475" s="195"/>
      <c r="L1475" s="195"/>
      <c r="M1475" s="197"/>
      <c r="N1475" s="184"/>
      <c r="O1475" s="184"/>
      <c r="P1475" s="235"/>
      <c r="Q1475" s="195"/>
      <c r="R1475" s="257"/>
      <c r="S1475" s="30" t="s">
        <v>1578</v>
      </c>
      <c r="T1475" s="76"/>
      <c r="U1475" s="77"/>
      <c r="V1475" s="77"/>
      <c r="W1475" s="77"/>
      <c r="X1475" s="77"/>
      <c r="Y1475" s="77"/>
      <c r="Z1475" s="31" t="str">
        <f t="shared" si="123"/>
        <v/>
      </c>
      <c r="AA1475" s="81">
        <f t="shared" si="125"/>
        <v>0</v>
      </c>
      <c r="AB1475" s="81">
        <f t="shared" si="124"/>
        <v>0</v>
      </c>
      <c r="AC1475" s="338"/>
      <c r="AD1475" s="238"/>
      <c r="AE1475" s="238"/>
      <c r="AF1475" s="184"/>
      <c r="AG1475" s="184"/>
      <c r="AH1475" s="200"/>
      <c r="AI1475" s="200"/>
      <c r="AJ1475" s="216"/>
      <c r="AK1475" s="216"/>
      <c r="AL1475" s="216"/>
      <c r="AM1475" s="252"/>
      <c r="AN1475" s="252"/>
      <c r="AO1475" s="252"/>
      <c r="AP1475" s="252"/>
      <c r="AQ1475" s="265"/>
      <c r="AR1475" s="209"/>
    </row>
    <row r="1476" spans="1:44" ht="13.5" customHeight="1" x14ac:dyDescent="0.2">
      <c r="A1476" s="290"/>
      <c r="B1476" s="275"/>
      <c r="C1476" s="272"/>
      <c r="D1476" s="275"/>
      <c r="E1476" s="281"/>
      <c r="F1476" s="275"/>
      <c r="G1476" s="284"/>
      <c r="H1476" s="197"/>
      <c r="I1476" s="295"/>
      <c r="J1476" s="197"/>
      <c r="K1476" s="195"/>
      <c r="L1476" s="195"/>
      <c r="M1476" s="197"/>
      <c r="N1476" s="184"/>
      <c r="O1476" s="184"/>
      <c r="P1476" s="235"/>
      <c r="Q1476" s="195"/>
      <c r="R1476" s="257"/>
      <c r="S1476" s="30" t="s">
        <v>1579</v>
      </c>
      <c r="T1476" s="76"/>
      <c r="U1476" s="77"/>
      <c r="V1476" s="77"/>
      <c r="W1476" s="77"/>
      <c r="X1476" s="77"/>
      <c r="Y1476" s="77"/>
      <c r="Z1476" s="31" t="str">
        <f t="shared" si="123"/>
        <v/>
      </c>
      <c r="AA1476" s="81">
        <f t="shared" si="125"/>
        <v>0</v>
      </c>
      <c r="AB1476" s="81">
        <f t="shared" si="124"/>
        <v>0</v>
      </c>
      <c r="AC1476" s="338"/>
      <c r="AD1476" s="238"/>
      <c r="AE1476" s="238"/>
      <c r="AF1476" s="184"/>
      <c r="AG1476" s="184"/>
      <c r="AH1476" s="200"/>
      <c r="AI1476" s="200"/>
      <c r="AJ1476" s="216"/>
      <c r="AK1476" s="216"/>
      <c r="AL1476" s="216"/>
      <c r="AM1476" s="252"/>
      <c r="AN1476" s="252"/>
      <c r="AO1476" s="252"/>
      <c r="AP1476" s="252"/>
      <c r="AQ1476" s="265"/>
      <c r="AR1476" s="209"/>
    </row>
    <row r="1477" spans="1:44" ht="13.5" customHeight="1" x14ac:dyDescent="0.2">
      <c r="A1477" s="291"/>
      <c r="B1477" s="276"/>
      <c r="C1477" s="273"/>
      <c r="D1477" s="276"/>
      <c r="E1477" s="282"/>
      <c r="F1477" s="276"/>
      <c r="G1477" s="285"/>
      <c r="H1477" s="198"/>
      <c r="I1477" s="296"/>
      <c r="J1477" s="198"/>
      <c r="K1477" s="233"/>
      <c r="L1477" s="233"/>
      <c r="M1477" s="198"/>
      <c r="N1477" s="185"/>
      <c r="O1477" s="185"/>
      <c r="P1477" s="236"/>
      <c r="Q1477" s="233"/>
      <c r="R1477" s="299"/>
      <c r="S1477" s="32" t="s">
        <v>1580</v>
      </c>
      <c r="T1477" s="78"/>
      <c r="U1477" s="79"/>
      <c r="V1477" s="79"/>
      <c r="W1477" s="79"/>
      <c r="X1477" s="79"/>
      <c r="Y1477" s="79"/>
      <c r="Z1477" s="33" t="str">
        <f t="shared" si="123"/>
        <v/>
      </c>
      <c r="AA1477" s="82">
        <f t="shared" si="125"/>
        <v>0</v>
      </c>
      <c r="AB1477" s="82">
        <f t="shared" si="124"/>
        <v>0</v>
      </c>
      <c r="AC1477" s="339"/>
      <c r="AD1477" s="239"/>
      <c r="AE1477" s="239"/>
      <c r="AF1477" s="185"/>
      <c r="AG1477" s="185"/>
      <c r="AH1477" s="201"/>
      <c r="AI1477" s="201"/>
      <c r="AJ1477" s="217"/>
      <c r="AK1477" s="217"/>
      <c r="AL1477" s="217"/>
      <c r="AM1477" s="253"/>
      <c r="AN1477" s="253"/>
      <c r="AO1477" s="253"/>
      <c r="AP1477" s="253"/>
      <c r="AQ1477" s="266"/>
      <c r="AR1477" s="210"/>
    </row>
    <row r="1478" spans="1:44" ht="13.5" customHeight="1" x14ac:dyDescent="0.2">
      <c r="A1478" s="277" t="str">
        <f>IF(E1478&lt;&gt;"",'Información General'!$D$15&amp;"_"&amp;+$A$1+59,"")</f>
        <v/>
      </c>
      <c r="B1478" s="286"/>
      <c r="C1478" s="304"/>
      <c r="D1478" s="286"/>
      <c r="E1478" s="301"/>
      <c r="F1478" s="286"/>
      <c r="G1478" s="224"/>
      <c r="H1478" s="242"/>
      <c r="I1478" s="245">
        <v>59.1</v>
      </c>
      <c r="J1478" s="227"/>
      <c r="K1478" s="232"/>
      <c r="L1478" s="232"/>
      <c r="M1478" s="227"/>
      <c r="N1478" s="189"/>
      <c r="O1478" s="189"/>
      <c r="P1478" s="192" t="str">
        <f>IF(AND(N1478&lt;&gt;"",O1478&lt;&gt;""),IF(AND(N1478&gt;5,O1478&gt;5),"I",IF(AND(N1478&lt;=5,O1478&gt;5),"II",IF(AND(N1478&gt;5,O1478&lt;=5),"IV",IF(AND(N1478&lt;=5,O1478&lt;=5),"III")))),"")</f>
        <v/>
      </c>
      <c r="Q1478" s="232"/>
      <c r="R1478" s="310">
        <f>IF(Q1478="SI",1,IF(Q1478="NO",3,0))</f>
        <v>0</v>
      </c>
      <c r="S1478" s="28" t="s">
        <v>1581</v>
      </c>
      <c r="T1478" s="73"/>
      <c r="U1478" s="74"/>
      <c r="V1478" s="74"/>
      <c r="W1478" s="74"/>
      <c r="X1478" s="74"/>
      <c r="Y1478" s="74"/>
      <c r="Z1478" s="29" t="str">
        <f t="shared" si="123"/>
        <v/>
      </c>
      <c r="AA1478" s="80">
        <f t="shared" si="125"/>
        <v>0</v>
      </c>
      <c r="AB1478" s="80">
        <f>IF(Z1478="Deficiente",1,0)</f>
        <v>0</v>
      </c>
      <c r="AC1478" s="307" t="str">
        <f>IF(SUM(R1478:R1502)&gt;=1,IF((SUM(R1478:R1502)/COUNTA(Q1478:Q1502))=1,IF(SUM(AA1478:AA1502)&gt;=1,IF(SUM(AA1478:AA1502)/(SUM(AA1478:AA1502)+SUM(AB1478:AB1502))=100%,"SI","NO"),"NO"),"NO"),"")</f>
        <v/>
      </c>
      <c r="AD1478" s="241" t="str">
        <f>IF($N1478=1,"b","")</f>
        <v/>
      </c>
      <c r="AE1478" s="241" t="str">
        <f>IF($O1478=1,"b","")</f>
        <v/>
      </c>
      <c r="AF1478" s="189"/>
      <c r="AG1478" s="189"/>
      <c r="AH1478" s="202">
        <f>IF(OR($AD1478="b",$AE1478="b"),2,0)</f>
        <v>0</v>
      </c>
      <c r="AI1478" s="202">
        <f>IF(AND($N1478=1,$AF1478=1,$O1478=1,$AG1478=1),1,0)</f>
        <v>0</v>
      </c>
      <c r="AJ1478" s="186">
        <f>IF(AF1478&lt;&gt;"",IF(AI1478=1,1,IF(OR($AF1478&gt;$N1478,AND($AC1478="SI",$AF1478=$N1478),AND($AC1478="NO",$AF1478&lt;&gt;$N1478)),0,1)),0)</f>
        <v>0</v>
      </c>
      <c r="AK1478" s="186">
        <f>IF(AG1478&lt;&gt;"",IF(AI1478=1,1,IF(OR(AG1478&gt;O1478,AND(AC1478="SI",AG1478=O1478),AND(AC1478="NO",AG1478&lt;&gt;O1478)),0,1)),0)</f>
        <v>0</v>
      </c>
      <c r="AL1478" s="186">
        <f>IF(AC1478&lt;&gt;"",(+AI1478+AJ1478+AK1478),0)</f>
        <v>0</v>
      </c>
      <c r="AM1478" s="251" t="str">
        <f>IF($AL1478&gt;=2,IF(AND($AF1478="",$AG1478=""),"",IF(AND($AF1478&gt;5,$AG1478&gt;5),"I","")),"")</f>
        <v/>
      </c>
      <c r="AN1478" s="251" t="str">
        <f>IF($AL1478&gt;=2,IF(AND($AF1478="",$AG1478=""),"",IF(AND($AF1478&lt;6,$AG1478&gt;5),"II","")),"")</f>
        <v/>
      </c>
      <c r="AO1478" s="251" t="str">
        <f>IF($AL1478&gt;=2,IF(AND($AF1478="",$AG1478=""),"",IF(AND($AF1478&lt;6,$AG1478&lt;6),"III","")),"")</f>
        <v/>
      </c>
      <c r="AP1478" s="251" t="str">
        <f>IF($AL1478&gt;=2,IF(AND($AF1478="",$AG1478=""),"",IF(AND($AF1478&gt;5,$AG1478&lt;6),"IV","")),"")</f>
        <v/>
      </c>
      <c r="AQ1478" s="261"/>
      <c r="AR1478" s="254"/>
    </row>
    <row r="1479" spans="1:44" ht="13.5" customHeight="1" x14ac:dyDescent="0.2">
      <c r="A1479" s="278"/>
      <c r="B1479" s="287"/>
      <c r="C1479" s="305"/>
      <c r="D1479" s="287"/>
      <c r="E1479" s="302"/>
      <c r="F1479" s="287"/>
      <c r="G1479" s="225"/>
      <c r="H1479" s="197"/>
      <c r="I1479" s="243"/>
      <c r="J1479" s="182"/>
      <c r="K1479" s="180"/>
      <c r="L1479" s="180"/>
      <c r="M1479" s="182"/>
      <c r="N1479" s="190"/>
      <c r="O1479" s="190"/>
      <c r="P1479" s="193"/>
      <c r="Q1479" s="180"/>
      <c r="R1479" s="257"/>
      <c r="S1479" s="30" t="s">
        <v>1582</v>
      </c>
      <c r="T1479" s="76"/>
      <c r="U1479" s="77"/>
      <c r="V1479" s="77"/>
      <c r="W1479" s="77"/>
      <c r="X1479" s="77"/>
      <c r="Y1479" s="77"/>
      <c r="Z1479" s="31" t="str">
        <f t="shared" si="123"/>
        <v/>
      </c>
      <c r="AA1479" s="81">
        <f t="shared" ref="AA1479:AA1502" si="126">IF(Z1479="Suficiente",1,0)</f>
        <v>0</v>
      </c>
      <c r="AB1479" s="81">
        <f t="shared" ref="AB1479:AB1502" si="127">IF(Z1479="Deficiente",1,0)</f>
        <v>0</v>
      </c>
      <c r="AC1479" s="308"/>
      <c r="AD1479" s="238"/>
      <c r="AE1479" s="238"/>
      <c r="AF1479" s="190"/>
      <c r="AG1479" s="190"/>
      <c r="AH1479" s="200"/>
      <c r="AI1479" s="200"/>
      <c r="AJ1479" s="187"/>
      <c r="AK1479" s="187"/>
      <c r="AL1479" s="187"/>
      <c r="AM1479" s="252"/>
      <c r="AN1479" s="252"/>
      <c r="AO1479" s="252"/>
      <c r="AP1479" s="252"/>
      <c r="AQ1479" s="262"/>
      <c r="AR1479" s="209"/>
    </row>
    <row r="1480" spans="1:44" ht="13.5" customHeight="1" x14ac:dyDescent="0.2">
      <c r="A1480" s="278"/>
      <c r="B1480" s="287"/>
      <c r="C1480" s="305"/>
      <c r="D1480" s="287"/>
      <c r="E1480" s="302"/>
      <c r="F1480" s="287"/>
      <c r="G1480" s="225"/>
      <c r="H1480" s="197"/>
      <c r="I1480" s="243"/>
      <c r="J1480" s="182"/>
      <c r="K1480" s="180"/>
      <c r="L1480" s="180"/>
      <c r="M1480" s="182"/>
      <c r="N1480" s="190"/>
      <c r="O1480" s="190"/>
      <c r="P1480" s="193"/>
      <c r="Q1480" s="180"/>
      <c r="R1480" s="257"/>
      <c r="S1480" s="30" t="s">
        <v>1583</v>
      </c>
      <c r="T1480" s="76"/>
      <c r="U1480" s="77"/>
      <c r="V1480" s="77"/>
      <c r="W1480" s="77"/>
      <c r="X1480" s="77"/>
      <c r="Y1480" s="77"/>
      <c r="Z1480" s="31" t="str">
        <f t="shared" si="123"/>
        <v/>
      </c>
      <c r="AA1480" s="81">
        <f t="shared" si="126"/>
        <v>0</v>
      </c>
      <c r="AB1480" s="81">
        <f t="shared" si="127"/>
        <v>0</v>
      </c>
      <c r="AC1480" s="308"/>
      <c r="AD1480" s="238"/>
      <c r="AE1480" s="238"/>
      <c r="AF1480" s="190"/>
      <c r="AG1480" s="190"/>
      <c r="AH1480" s="200"/>
      <c r="AI1480" s="200"/>
      <c r="AJ1480" s="187"/>
      <c r="AK1480" s="187"/>
      <c r="AL1480" s="187"/>
      <c r="AM1480" s="252"/>
      <c r="AN1480" s="252"/>
      <c r="AO1480" s="252"/>
      <c r="AP1480" s="252"/>
      <c r="AQ1480" s="262"/>
      <c r="AR1480" s="209"/>
    </row>
    <row r="1481" spans="1:44" ht="13.5" customHeight="1" x14ac:dyDescent="0.2">
      <c r="A1481" s="278"/>
      <c r="B1481" s="287"/>
      <c r="C1481" s="305"/>
      <c r="D1481" s="287"/>
      <c r="E1481" s="302"/>
      <c r="F1481" s="287"/>
      <c r="G1481" s="225"/>
      <c r="H1481" s="197"/>
      <c r="I1481" s="243"/>
      <c r="J1481" s="182"/>
      <c r="K1481" s="180"/>
      <c r="L1481" s="180"/>
      <c r="M1481" s="182"/>
      <c r="N1481" s="190"/>
      <c r="O1481" s="190"/>
      <c r="P1481" s="193"/>
      <c r="Q1481" s="180"/>
      <c r="R1481" s="257"/>
      <c r="S1481" s="30" t="s">
        <v>1584</v>
      </c>
      <c r="T1481" s="76"/>
      <c r="U1481" s="77"/>
      <c r="V1481" s="77"/>
      <c r="W1481" s="77"/>
      <c r="X1481" s="77"/>
      <c r="Y1481" s="77"/>
      <c r="Z1481" s="31" t="str">
        <f t="shared" si="123"/>
        <v/>
      </c>
      <c r="AA1481" s="81">
        <f t="shared" si="126"/>
        <v>0</v>
      </c>
      <c r="AB1481" s="81">
        <f t="shared" si="127"/>
        <v>0</v>
      </c>
      <c r="AC1481" s="308"/>
      <c r="AD1481" s="238"/>
      <c r="AE1481" s="238"/>
      <c r="AF1481" s="190"/>
      <c r="AG1481" s="190"/>
      <c r="AH1481" s="200"/>
      <c r="AI1481" s="200"/>
      <c r="AJ1481" s="187"/>
      <c r="AK1481" s="187"/>
      <c r="AL1481" s="187"/>
      <c r="AM1481" s="252"/>
      <c r="AN1481" s="252"/>
      <c r="AO1481" s="252"/>
      <c r="AP1481" s="252"/>
      <c r="AQ1481" s="262"/>
      <c r="AR1481" s="209"/>
    </row>
    <row r="1482" spans="1:44" ht="13.5" customHeight="1" x14ac:dyDescent="0.2">
      <c r="A1482" s="278"/>
      <c r="B1482" s="287"/>
      <c r="C1482" s="305"/>
      <c r="D1482" s="287"/>
      <c r="E1482" s="302"/>
      <c r="F1482" s="287"/>
      <c r="G1482" s="225"/>
      <c r="H1482" s="197"/>
      <c r="I1482" s="243"/>
      <c r="J1482" s="182"/>
      <c r="K1482" s="180"/>
      <c r="L1482" s="180"/>
      <c r="M1482" s="182"/>
      <c r="N1482" s="190"/>
      <c r="O1482" s="190"/>
      <c r="P1482" s="193"/>
      <c r="Q1482" s="180"/>
      <c r="R1482" s="257"/>
      <c r="S1482" s="30" t="s">
        <v>1585</v>
      </c>
      <c r="T1482" s="76"/>
      <c r="U1482" s="77"/>
      <c r="V1482" s="77"/>
      <c r="W1482" s="77"/>
      <c r="X1482" s="77"/>
      <c r="Y1482" s="77"/>
      <c r="Z1482" s="31" t="str">
        <f t="shared" si="123"/>
        <v/>
      </c>
      <c r="AA1482" s="81">
        <f t="shared" si="126"/>
        <v>0</v>
      </c>
      <c r="AB1482" s="81">
        <f t="shared" si="127"/>
        <v>0</v>
      </c>
      <c r="AC1482" s="308"/>
      <c r="AD1482" s="238"/>
      <c r="AE1482" s="238"/>
      <c r="AF1482" s="190"/>
      <c r="AG1482" s="190"/>
      <c r="AH1482" s="200"/>
      <c r="AI1482" s="200"/>
      <c r="AJ1482" s="187"/>
      <c r="AK1482" s="187"/>
      <c r="AL1482" s="187"/>
      <c r="AM1482" s="252"/>
      <c r="AN1482" s="252"/>
      <c r="AO1482" s="252"/>
      <c r="AP1482" s="252"/>
      <c r="AQ1482" s="262"/>
      <c r="AR1482" s="209"/>
    </row>
    <row r="1483" spans="1:44" ht="13.5" customHeight="1" x14ac:dyDescent="0.2">
      <c r="A1483" s="278"/>
      <c r="B1483" s="287"/>
      <c r="C1483" s="305"/>
      <c r="D1483" s="287"/>
      <c r="E1483" s="302"/>
      <c r="F1483" s="287"/>
      <c r="G1483" s="225"/>
      <c r="H1483" s="197"/>
      <c r="I1483" s="243">
        <v>59.2</v>
      </c>
      <c r="J1483" s="182"/>
      <c r="K1483" s="180"/>
      <c r="L1483" s="180"/>
      <c r="M1483" s="182"/>
      <c r="N1483" s="190"/>
      <c r="O1483" s="190"/>
      <c r="P1483" s="193"/>
      <c r="Q1483" s="180"/>
      <c r="R1483" s="256">
        <f>IF(Q1483="SI",1,IF(Q1483="NO",3,0))</f>
        <v>0</v>
      </c>
      <c r="S1483" s="30" t="s">
        <v>1586</v>
      </c>
      <c r="T1483" s="76"/>
      <c r="U1483" s="77"/>
      <c r="V1483" s="77"/>
      <c r="W1483" s="77"/>
      <c r="X1483" s="77"/>
      <c r="Y1483" s="77"/>
      <c r="Z1483" s="31" t="str">
        <f t="shared" si="123"/>
        <v/>
      </c>
      <c r="AA1483" s="81">
        <f t="shared" si="126"/>
        <v>0</v>
      </c>
      <c r="AB1483" s="81">
        <f t="shared" si="127"/>
        <v>0</v>
      </c>
      <c r="AC1483" s="308"/>
      <c r="AD1483" s="238"/>
      <c r="AE1483" s="238"/>
      <c r="AF1483" s="190"/>
      <c r="AG1483" s="190"/>
      <c r="AH1483" s="200"/>
      <c r="AI1483" s="200"/>
      <c r="AJ1483" s="187"/>
      <c r="AK1483" s="187"/>
      <c r="AL1483" s="187"/>
      <c r="AM1483" s="252"/>
      <c r="AN1483" s="252"/>
      <c r="AO1483" s="252"/>
      <c r="AP1483" s="252"/>
      <c r="AQ1483" s="262"/>
      <c r="AR1483" s="255"/>
    </row>
    <row r="1484" spans="1:44" ht="13.5" customHeight="1" x14ac:dyDescent="0.2">
      <c r="A1484" s="278"/>
      <c r="B1484" s="287"/>
      <c r="C1484" s="305"/>
      <c r="D1484" s="287"/>
      <c r="E1484" s="302"/>
      <c r="F1484" s="287"/>
      <c r="G1484" s="225"/>
      <c r="H1484" s="197"/>
      <c r="I1484" s="243"/>
      <c r="J1484" s="182"/>
      <c r="K1484" s="180"/>
      <c r="L1484" s="180"/>
      <c r="M1484" s="182"/>
      <c r="N1484" s="190"/>
      <c r="O1484" s="190"/>
      <c r="P1484" s="193"/>
      <c r="Q1484" s="180"/>
      <c r="R1484" s="257"/>
      <c r="S1484" s="30" t="s">
        <v>1587</v>
      </c>
      <c r="T1484" s="76"/>
      <c r="U1484" s="77"/>
      <c r="V1484" s="77"/>
      <c r="W1484" s="77"/>
      <c r="X1484" s="77"/>
      <c r="Y1484" s="77"/>
      <c r="Z1484" s="31" t="str">
        <f t="shared" si="123"/>
        <v/>
      </c>
      <c r="AA1484" s="81">
        <f t="shared" si="126"/>
        <v>0</v>
      </c>
      <c r="AB1484" s="81">
        <f t="shared" si="127"/>
        <v>0</v>
      </c>
      <c r="AC1484" s="308"/>
      <c r="AD1484" s="238"/>
      <c r="AE1484" s="238"/>
      <c r="AF1484" s="190"/>
      <c r="AG1484" s="190"/>
      <c r="AH1484" s="200"/>
      <c r="AI1484" s="200"/>
      <c r="AJ1484" s="187"/>
      <c r="AK1484" s="187"/>
      <c r="AL1484" s="187"/>
      <c r="AM1484" s="252"/>
      <c r="AN1484" s="252"/>
      <c r="AO1484" s="252"/>
      <c r="AP1484" s="252"/>
      <c r="AQ1484" s="262"/>
      <c r="AR1484" s="209"/>
    </row>
    <row r="1485" spans="1:44" ht="13.5" customHeight="1" x14ac:dyDescent="0.2">
      <c r="A1485" s="278"/>
      <c r="B1485" s="287"/>
      <c r="C1485" s="305"/>
      <c r="D1485" s="287"/>
      <c r="E1485" s="302"/>
      <c r="F1485" s="287"/>
      <c r="G1485" s="225"/>
      <c r="H1485" s="197"/>
      <c r="I1485" s="243"/>
      <c r="J1485" s="182"/>
      <c r="K1485" s="180"/>
      <c r="L1485" s="180"/>
      <c r="M1485" s="182"/>
      <c r="N1485" s="190"/>
      <c r="O1485" s="190"/>
      <c r="P1485" s="193"/>
      <c r="Q1485" s="180"/>
      <c r="R1485" s="257"/>
      <c r="S1485" s="30" t="s">
        <v>1588</v>
      </c>
      <c r="T1485" s="76"/>
      <c r="U1485" s="77"/>
      <c r="V1485" s="77"/>
      <c r="W1485" s="77"/>
      <c r="X1485" s="77"/>
      <c r="Y1485" s="77"/>
      <c r="Z1485" s="31" t="str">
        <f t="shared" si="123"/>
        <v/>
      </c>
      <c r="AA1485" s="81">
        <f t="shared" si="126"/>
        <v>0</v>
      </c>
      <c r="AB1485" s="81">
        <f t="shared" si="127"/>
        <v>0</v>
      </c>
      <c r="AC1485" s="308"/>
      <c r="AD1485" s="238"/>
      <c r="AE1485" s="238"/>
      <c r="AF1485" s="190"/>
      <c r="AG1485" s="190"/>
      <c r="AH1485" s="200"/>
      <c r="AI1485" s="200"/>
      <c r="AJ1485" s="187"/>
      <c r="AK1485" s="187"/>
      <c r="AL1485" s="187"/>
      <c r="AM1485" s="252"/>
      <c r="AN1485" s="252"/>
      <c r="AO1485" s="252"/>
      <c r="AP1485" s="252"/>
      <c r="AQ1485" s="262"/>
      <c r="AR1485" s="209"/>
    </row>
    <row r="1486" spans="1:44" ht="13.5" customHeight="1" x14ac:dyDescent="0.2">
      <c r="A1486" s="278"/>
      <c r="B1486" s="287"/>
      <c r="C1486" s="305"/>
      <c r="D1486" s="287"/>
      <c r="E1486" s="302"/>
      <c r="F1486" s="287"/>
      <c r="G1486" s="225"/>
      <c r="H1486" s="197"/>
      <c r="I1486" s="243"/>
      <c r="J1486" s="182"/>
      <c r="K1486" s="180"/>
      <c r="L1486" s="180"/>
      <c r="M1486" s="182"/>
      <c r="N1486" s="190"/>
      <c r="O1486" s="190"/>
      <c r="P1486" s="193"/>
      <c r="Q1486" s="180"/>
      <c r="R1486" s="257"/>
      <c r="S1486" s="30" t="s">
        <v>1589</v>
      </c>
      <c r="T1486" s="76"/>
      <c r="U1486" s="77"/>
      <c r="V1486" s="77"/>
      <c r="W1486" s="77"/>
      <c r="X1486" s="77"/>
      <c r="Y1486" s="77"/>
      <c r="Z1486" s="31" t="str">
        <f t="shared" si="123"/>
        <v/>
      </c>
      <c r="AA1486" s="81">
        <f t="shared" si="126"/>
        <v>0</v>
      </c>
      <c r="AB1486" s="81">
        <f t="shared" si="127"/>
        <v>0</v>
      </c>
      <c r="AC1486" s="308"/>
      <c r="AD1486" s="238"/>
      <c r="AE1486" s="238"/>
      <c r="AF1486" s="190"/>
      <c r="AG1486" s="190"/>
      <c r="AH1486" s="200"/>
      <c r="AI1486" s="200"/>
      <c r="AJ1486" s="187"/>
      <c r="AK1486" s="187"/>
      <c r="AL1486" s="187"/>
      <c r="AM1486" s="252"/>
      <c r="AN1486" s="252"/>
      <c r="AO1486" s="252"/>
      <c r="AP1486" s="252"/>
      <c r="AQ1486" s="262"/>
      <c r="AR1486" s="209"/>
    </row>
    <row r="1487" spans="1:44" ht="13.5" customHeight="1" x14ac:dyDescent="0.2">
      <c r="A1487" s="278"/>
      <c r="B1487" s="287"/>
      <c r="C1487" s="305"/>
      <c r="D1487" s="287"/>
      <c r="E1487" s="302"/>
      <c r="F1487" s="287"/>
      <c r="G1487" s="225"/>
      <c r="H1487" s="197"/>
      <c r="I1487" s="243"/>
      <c r="J1487" s="182"/>
      <c r="K1487" s="180"/>
      <c r="L1487" s="180"/>
      <c r="M1487" s="182"/>
      <c r="N1487" s="190"/>
      <c r="O1487" s="190"/>
      <c r="P1487" s="193"/>
      <c r="Q1487" s="180"/>
      <c r="R1487" s="257"/>
      <c r="S1487" s="30" t="s">
        <v>1590</v>
      </c>
      <c r="T1487" s="76"/>
      <c r="U1487" s="77"/>
      <c r="V1487" s="77"/>
      <c r="W1487" s="77"/>
      <c r="X1487" s="77"/>
      <c r="Y1487" s="77"/>
      <c r="Z1487" s="31" t="str">
        <f t="shared" si="123"/>
        <v/>
      </c>
      <c r="AA1487" s="81">
        <f t="shared" si="126"/>
        <v>0</v>
      </c>
      <c r="AB1487" s="81">
        <f t="shared" si="127"/>
        <v>0</v>
      </c>
      <c r="AC1487" s="308"/>
      <c r="AD1487" s="238"/>
      <c r="AE1487" s="238"/>
      <c r="AF1487" s="190"/>
      <c r="AG1487" s="190"/>
      <c r="AH1487" s="200"/>
      <c r="AI1487" s="200"/>
      <c r="AJ1487" s="187"/>
      <c r="AK1487" s="187"/>
      <c r="AL1487" s="187"/>
      <c r="AM1487" s="252"/>
      <c r="AN1487" s="252"/>
      <c r="AO1487" s="252"/>
      <c r="AP1487" s="252"/>
      <c r="AQ1487" s="262"/>
      <c r="AR1487" s="209"/>
    </row>
    <row r="1488" spans="1:44" ht="13.5" customHeight="1" x14ac:dyDescent="0.2">
      <c r="A1488" s="278"/>
      <c r="B1488" s="287"/>
      <c r="C1488" s="305"/>
      <c r="D1488" s="287"/>
      <c r="E1488" s="302"/>
      <c r="F1488" s="287"/>
      <c r="G1488" s="225"/>
      <c r="H1488" s="197"/>
      <c r="I1488" s="243">
        <v>59.3</v>
      </c>
      <c r="J1488" s="182"/>
      <c r="K1488" s="180"/>
      <c r="L1488" s="180"/>
      <c r="M1488" s="182"/>
      <c r="N1488" s="190"/>
      <c r="O1488" s="190"/>
      <c r="P1488" s="193"/>
      <c r="Q1488" s="180"/>
      <c r="R1488" s="256">
        <f>IF(Q1488="SI",1,IF(Q1488="NO",3,0))</f>
        <v>0</v>
      </c>
      <c r="S1488" s="30" t="s">
        <v>1591</v>
      </c>
      <c r="T1488" s="76"/>
      <c r="U1488" s="77"/>
      <c r="V1488" s="77"/>
      <c r="W1488" s="77"/>
      <c r="X1488" s="77"/>
      <c r="Y1488" s="77"/>
      <c r="Z1488" s="31" t="str">
        <f t="shared" si="123"/>
        <v/>
      </c>
      <c r="AA1488" s="81">
        <f t="shared" si="126"/>
        <v>0</v>
      </c>
      <c r="AB1488" s="81">
        <f t="shared" si="127"/>
        <v>0</v>
      </c>
      <c r="AC1488" s="308"/>
      <c r="AD1488" s="238"/>
      <c r="AE1488" s="238"/>
      <c r="AF1488" s="190"/>
      <c r="AG1488" s="190"/>
      <c r="AH1488" s="200"/>
      <c r="AI1488" s="200"/>
      <c r="AJ1488" s="187"/>
      <c r="AK1488" s="187"/>
      <c r="AL1488" s="187"/>
      <c r="AM1488" s="252"/>
      <c r="AN1488" s="252"/>
      <c r="AO1488" s="252"/>
      <c r="AP1488" s="252"/>
      <c r="AQ1488" s="262"/>
      <c r="AR1488" s="255"/>
    </row>
    <row r="1489" spans="1:44" ht="13.5" customHeight="1" x14ac:dyDescent="0.2">
      <c r="A1489" s="278"/>
      <c r="B1489" s="287"/>
      <c r="C1489" s="305"/>
      <c r="D1489" s="287"/>
      <c r="E1489" s="302"/>
      <c r="F1489" s="287"/>
      <c r="G1489" s="225"/>
      <c r="H1489" s="197"/>
      <c r="I1489" s="243"/>
      <c r="J1489" s="182"/>
      <c r="K1489" s="180"/>
      <c r="L1489" s="180"/>
      <c r="M1489" s="182"/>
      <c r="N1489" s="190"/>
      <c r="O1489" s="190"/>
      <c r="P1489" s="193"/>
      <c r="Q1489" s="180"/>
      <c r="R1489" s="257"/>
      <c r="S1489" s="30" t="s">
        <v>1592</v>
      </c>
      <c r="T1489" s="76"/>
      <c r="U1489" s="77"/>
      <c r="V1489" s="77"/>
      <c r="W1489" s="77"/>
      <c r="X1489" s="77"/>
      <c r="Y1489" s="77"/>
      <c r="Z1489" s="31" t="str">
        <f t="shared" si="123"/>
        <v/>
      </c>
      <c r="AA1489" s="81">
        <f t="shared" si="126"/>
        <v>0</v>
      </c>
      <c r="AB1489" s="81">
        <f t="shared" si="127"/>
        <v>0</v>
      </c>
      <c r="AC1489" s="308"/>
      <c r="AD1489" s="238"/>
      <c r="AE1489" s="238"/>
      <c r="AF1489" s="190"/>
      <c r="AG1489" s="190"/>
      <c r="AH1489" s="200"/>
      <c r="AI1489" s="200"/>
      <c r="AJ1489" s="187"/>
      <c r="AK1489" s="187"/>
      <c r="AL1489" s="187"/>
      <c r="AM1489" s="252"/>
      <c r="AN1489" s="252"/>
      <c r="AO1489" s="252"/>
      <c r="AP1489" s="252"/>
      <c r="AQ1489" s="262"/>
      <c r="AR1489" s="209"/>
    </row>
    <row r="1490" spans="1:44" ht="13.5" customHeight="1" x14ac:dyDescent="0.2">
      <c r="A1490" s="278"/>
      <c r="B1490" s="287"/>
      <c r="C1490" s="305"/>
      <c r="D1490" s="287"/>
      <c r="E1490" s="302"/>
      <c r="F1490" s="287"/>
      <c r="G1490" s="225"/>
      <c r="H1490" s="197"/>
      <c r="I1490" s="243"/>
      <c r="J1490" s="182"/>
      <c r="K1490" s="180"/>
      <c r="L1490" s="180"/>
      <c r="M1490" s="182"/>
      <c r="N1490" s="190"/>
      <c r="O1490" s="190"/>
      <c r="P1490" s="193"/>
      <c r="Q1490" s="180"/>
      <c r="R1490" s="257"/>
      <c r="S1490" s="30" t="s">
        <v>1593</v>
      </c>
      <c r="T1490" s="76"/>
      <c r="U1490" s="77"/>
      <c r="V1490" s="77"/>
      <c r="W1490" s="77"/>
      <c r="X1490" s="77"/>
      <c r="Y1490" s="77"/>
      <c r="Z1490" s="31" t="str">
        <f t="shared" si="123"/>
        <v/>
      </c>
      <c r="AA1490" s="81">
        <f t="shared" si="126"/>
        <v>0</v>
      </c>
      <c r="AB1490" s="81">
        <f t="shared" si="127"/>
        <v>0</v>
      </c>
      <c r="AC1490" s="308"/>
      <c r="AD1490" s="238"/>
      <c r="AE1490" s="238"/>
      <c r="AF1490" s="190"/>
      <c r="AG1490" s="190"/>
      <c r="AH1490" s="200"/>
      <c r="AI1490" s="200"/>
      <c r="AJ1490" s="187"/>
      <c r="AK1490" s="187"/>
      <c r="AL1490" s="187"/>
      <c r="AM1490" s="252"/>
      <c r="AN1490" s="252"/>
      <c r="AO1490" s="252"/>
      <c r="AP1490" s="252"/>
      <c r="AQ1490" s="262"/>
      <c r="AR1490" s="209"/>
    </row>
    <row r="1491" spans="1:44" ht="13.5" customHeight="1" x14ac:dyDescent="0.2">
      <c r="A1491" s="278"/>
      <c r="B1491" s="287"/>
      <c r="C1491" s="305"/>
      <c r="D1491" s="287"/>
      <c r="E1491" s="302"/>
      <c r="F1491" s="287"/>
      <c r="G1491" s="225"/>
      <c r="H1491" s="197"/>
      <c r="I1491" s="243"/>
      <c r="J1491" s="182"/>
      <c r="K1491" s="180"/>
      <c r="L1491" s="180"/>
      <c r="M1491" s="182"/>
      <c r="N1491" s="190"/>
      <c r="O1491" s="190"/>
      <c r="P1491" s="193"/>
      <c r="Q1491" s="180"/>
      <c r="R1491" s="257"/>
      <c r="S1491" s="30" t="s">
        <v>1594</v>
      </c>
      <c r="T1491" s="76"/>
      <c r="U1491" s="77"/>
      <c r="V1491" s="77"/>
      <c r="W1491" s="77"/>
      <c r="X1491" s="77"/>
      <c r="Y1491" s="77"/>
      <c r="Z1491" s="31" t="str">
        <f t="shared" si="123"/>
        <v/>
      </c>
      <c r="AA1491" s="81">
        <f t="shared" si="126"/>
        <v>0</v>
      </c>
      <c r="AB1491" s="81">
        <f t="shared" si="127"/>
        <v>0</v>
      </c>
      <c r="AC1491" s="308"/>
      <c r="AD1491" s="238"/>
      <c r="AE1491" s="238"/>
      <c r="AF1491" s="190"/>
      <c r="AG1491" s="190"/>
      <c r="AH1491" s="200"/>
      <c r="AI1491" s="200"/>
      <c r="AJ1491" s="187"/>
      <c r="AK1491" s="187"/>
      <c r="AL1491" s="187"/>
      <c r="AM1491" s="252"/>
      <c r="AN1491" s="252"/>
      <c r="AO1491" s="252"/>
      <c r="AP1491" s="252"/>
      <c r="AQ1491" s="262"/>
      <c r="AR1491" s="209"/>
    </row>
    <row r="1492" spans="1:44" ht="13.5" customHeight="1" x14ac:dyDescent="0.2">
      <c r="A1492" s="278"/>
      <c r="B1492" s="287"/>
      <c r="C1492" s="305"/>
      <c r="D1492" s="287"/>
      <c r="E1492" s="302"/>
      <c r="F1492" s="287"/>
      <c r="G1492" s="225"/>
      <c r="H1492" s="197"/>
      <c r="I1492" s="243"/>
      <c r="J1492" s="182"/>
      <c r="K1492" s="180"/>
      <c r="L1492" s="180"/>
      <c r="M1492" s="182"/>
      <c r="N1492" s="190"/>
      <c r="O1492" s="190"/>
      <c r="P1492" s="193"/>
      <c r="Q1492" s="180"/>
      <c r="R1492" s="257"/>
      <c r="S1492" s="30" t="s">
        <v>1595</v>
      </c>
      <c r="T1492" s="76"/>
      <c r="U1492" s="77"/>
      <c r="V1492" s="77"/>
      <c r="W1492" s="77"/>
      <c r="X1492" s="77"/>
      <c r="Y1492" s="77"/>
      <c r="Z1492" s="31" t="str">
        <f t="shared" si="123"/>
        <v/>
      </c>
      <c r="AA1492" s="81">
        <f t="shared" si="126"/>
        <v>0</v>
      </c>
      <c r="AB1492" s="81">
        <f t="shared" si="127"/>
        <v>0</v>
      </c>
      <c r="AC1492" s="308"/>
      <c r="AD1492" s="238"/>
      <c r="AE1492" s="238"/>
      <c r="AF1492" s="190"/>
      <c r="AG1492" s="190"/>
      <c r="AH1492" s="200"/>
      <c r="AI1492" s="200"/>
      <c r="AJ1492" s="187"/>
      <c r="AK1492" s="187"/>
      <c r="AL1492" s="187"/>
      <c r="AM1492" s="252"/>
      <c r="AN1492" s="252"/>
      <c r="AO1492" s="252"/>
      <c r="AP1492" s="252"/>
      <c r="AQ1492" s="262"/>
      <c r="AR1492" s="209"/>
    </row>
    <row r="1493" spans="1:44" ht="13.5" customHeight="1" x14ac:dyDescent="0.2">
      <c r="A1493" s="278"/>
      <c r="B1493" s="287"/>
      <c r="C1493" s="305"/>
      <c r="D1493" s="287"/>
      <c r="E1493" s="302"/>
      <c r="F1493" s="287"/>
      <c r="G1493" s="225"/>
      <c r="H1493" s="197"/>
      <c r="I1493" s="243">
        <v>59.4</v>
      </c>
      <c r="J1493" s="182"/>
      <c r="K1493" s="180"/>
      <c r="L1493" s="180"/>
      <c r="M1493" s="182"/>
      <c r="N1493" s="190"/>
      <c r="O1493" s="190"/>
      <c r="P1493" s="193"/>
      <c r="Q1493" s="180"/>
      <c r="R1493" s="256">
        <f>IF(Q1493="SI",1,IF(Q1493="NO",3,0))</f>
        <v>0</v>
      </c>
      <c r="S1493" s="30" t="s">
        <v>1596</v>
      </c>
      <c r="T1493" s="76"/>
      <c r="U1493" s="77"/>
      <c r="V1493" s="77"/>
      <c r="W1493" s="77"/>
      <c r="X1493" s="77"/>
      <c r="Y1493" s="77"/>
      <c r="Z1493" s="31" t="str">
        <f t="shared" si="123"/>
        <v/>
      </c>
      <c r="AA1493" s="81">
        <f t="shared" si="126"/>
        <v>0</v>
      </c>
      <c r="AB1493" s="81">
        <f t="shared" si="127"/>
        <v>0</v>
      </c>
      <c r="AC1493" s="308"/>
      <c r="AD1493" s="238"/>
      <c r="AE1493" s="238"/>
      <c r="AF1493" s="190"/>
      <c r="AG1493" s="190"/>
      <c r="AH1493" s="200"/>
      <c r="AI1493" s="200"/>
      <c r="AJ1493" s="187"/>
      <c r="AK1493" s="187"/>
      <c r="AL1493" s="187"/>
      <c r="AM1493" s="252"/>
      <c r="AN1493" s="252"/>
      <c r="AO1493" s="252"/>
      <c r="AP1493" s="252"/>
      <c r="AQ1493" s="262"/>
      <c r="AR1493" s="255"/>
    </row>
    <row r="1494" spans="1:44" ht="13.5" customHeight="1" x14ac:dyDescent="0.2">
      <c r="A1494" s="278"/>
      <c r="B1494" s="287"/>
      <c r="C1494" s="305"/>
      <c r="D1494" s="287"/>
      <c r="E1494" s="302"/>
      <c r="F1494" s="287"/>
      <c r="G1494" s="225"/>
      <c r="H1494" s="197"/>
      <c r="I1494" s="243"/>
      <c r="J1494" s="182"/>
      <c r="K1494" s="180"/>
      <c r="L1494" s="180"/>
      <c r="M1494" s="182"/>
      <c r="N1494" s="190"/>
      <c r="O1494" s="190"/>
      <c r="P1494" s="193"/>
      <c r="Q1494" s="180"/>
      <c r="R1494" s="257"/>
      <c r="S1494" s="30" t="s">
        <v>1597</v>
      </c>
      <c r="T1494" s="76"/>
      <c r="U1494" s="77"/>
      <c r="V1494" s="77"/>
      <c r="W1494" s="77"/>
      <c r="X1494" s="77"/>
      <c r="Y1494" s="77"/>
      <c r="Z1494" s="31" t="str">
        <f t="shared" si="123"/>
        <v/>
      </c>
      <c r="AA1494" s="81">
        <f t="shared" si="126"/>
        <v>0</v>
      </c>
      <c r="AB1494" s="81">
        <f t="shared" si="127"/>
        <v>0</v>
      </c>
      <c r="AC1494" s="308"/>
      <c r="AD1494" s="238"/>
      <c r="AE1494" s="238"/>
      <c r="AF1494" s="190"/>
      <c r="AG1494" s="190"/>
      <c r="AH1494" s="200"/>
      <c r="AI1494" s="200"/>
      <c r="AJ1494" s="187"/>
      <c r="AK1494" s="187"/>
      <c r="AL1494" s="187"/>
      <c r="AM1494" s="252"/>
      <c r="AN1494" s="252"/>
      <c r="AO1494" s="252"/>
      <c r="AP1494" s="252"/>
      <c r="AQ1494" s="262"/>
      <c r="AR1494" s="209"/>
    </row>
    <row r="1495" spans="1:44" ht="13.5" customHeight="1" x14ac:dyDescent="0.2">
      <c r="A1495" s="278"/>
      <c r="B1495" s="287"/>
      <c r="C1495" s="305"/>
      <c r="D1495" s="287"/>
      <c r="E1495" s="302"/>
      <c r="F1495" s="287"/>
      <c r="G1495" s="225"/>
      <c r="H1495" s="197"/>
      <c r="I1495" s="243"/>
      <c r="J1495" s="182"/>
      <c r="K1495" s="180"/>
      <c r="L1495" s="180"/>
      <c r="M1495" s="182"/>
      <c r="N1495" s="190"/>
      <c r="O1495" s="190"/>
      <c r="P1495" s="193"/>
      <c r="Q1495" s="180"/>
      <c r="R1495" s="257"/>
      <c r="S1495" s="30" t="s">
        <v>1598</v>
      </c>
      <c r="T1495" s="76"/>
      <c r="U1495" s="77"/>
      <c r="V1495" s="77"/>
      <c r="W1495" s="77"/>
      <c r="X1495" s="77"/>
      <c r="Y1495" s="77"/>
      <c r="Z1495" s="31" t="str">
        <f t="shared" si="123"/>
        <v/>
      </c>
      <c r="AA1495" s="81">
        <f t="shared" si="126"/>
        <v>0</v>
      </c>
      <c r="AB1495" s="81">
        <f t="shared" si="127"/>
        <v>0</v>
      </c>
      <c r="AC1495" s="308"/>
      <c r="AD1495" s="238"/>
      <c r="AE1495" s="238"/>
      <c r="AF1495" s="190"/>
      <c r="AG1495" s="190"/>
      <c r="AH1495" s="200"/>
      <c r="AI1495" s="200"/>
      <c r="AJ1495" s="187"/>
      <c r="AK1495" s="187"/>
      <c r="AL1495" s="187"/>
      <c r="AM1495" s="252"/>
      <c r="AN1495" s="252"/>
      <c r="AO1495" s="252"/>
      <c r="AP1495" s="252"/>
      <c r="AQ1495" s="262"/>
      <c r="AR1495" s="209"/>
    </row>
    <row r="1496" spans="1:44" ht="13.5" customHeight="1" x14ac:dyDescent="0.2">
      <c r="A1496" s="278"/>
      <c r="B1496" s="287"/>
      <c r="C1496" s="305"/>
      <c r="D1496" s="287"/>
      <c r="E1496" s="302"/>
      <c r="F1496" s="287"/>
      <c r="G1496" s="225"/>
      <c r="H1496" s="197"/>
      <c r="I1496" s="243"/>
      <c r="J1496" s="182"/>
      <c r="K1496" s="180"/>
      <c r="L1496" s="180"/>
      <c r="M1496" s="182"/>
      <c r="N1496" s="190"/>
      <c r="O1496" s="190"/>
      <c r="P1496" s="193"/>
      <c r="Q1496" s="180"/>
      <c r="R1496" s="257"/>
      <c r="S1496" s="30" t="s">
        <v>1599</v>
      </c>
      <c r="T1496" s="76"/>
      <c r="U1496" s="77"/>
      <c r="V1496" s="77"/>
      <c r="W1496" s="77"/>
      <c r="X1496" s="77"/>
      <c r="Y1496" s="77"/>
      <c r="Z1496" s="31" t="str">
        <f t="shared" si="123"/>
        <v/>
      </c>
      <c r="AA1496" s="81">
        <f t="shared" si="126"/>
        <v>0</v>
      </c>
      <c r="AB1496" s="81">
        <f t="shared" si="127"/>
        <v>0</v>
      </c>
      <c r="AC1496" s="308"/>
      <c r="AD1496" s="238"/>
      <c r="AE1496" s="238"/>
      <c r="AF1496" s="190"/>
      <c r="AG1496" s="190"/>
      <c r="AH1496" s="200"/>
      <c r="AI1496" s="200"/>
      <c r="AJ1496" s="187"/>
      <c r="AK1496" s="187"/>
      <c r="AL1496" s="187"/>
      <c r="AM1496" s="252"/>
      <c r="AN1496" s="252"/>
      <c r="AO1496" s="252"/>
      <c r="AP1496" s="252"/>
      <c r="AQ1496" s="262"/>
      <c r="AR1496" s="209"/>
    </row>
    <row r="1497" spans="1:44" ht="13.5" customHeight="1" x14ac:dyDescent="0.2">
      <c r="A1497" s="278"/>
      <c r="B1497" s="287"/>
      <c r="C1497" s="305"/>
      <c r="D1497" s="287"/>
      <c r="E1497" s="302"/>
      <c r="F1497" s="287"/>
      <c r="G1497" s="225"/>
      <c r="H1497" s="197"/>
      <c r="I1497" s="243"/>
      <c r="J1497" s="182"/>
      <c r="K1497" s="180"/>
      <c r="L1497" s="180"/>
      <c r="M1497" s="182"/>
      <c r="N1497" s="190"/>
      <c r="O1497" s="190"/>
      <c r="P1497" s="193"/>
      <c r="Q1497" s="180"/>
      <c r="R1497" s="257"/>
      <c r="S1497" s="30" t="s">
        <v>1600</v>
      </c>
      <c r="T1497" s="76"/>
      <c r="U1497" s="77"/>
      <c r="V1497" s="77"/>
      <c r="W1497" s="77"/>
      <c r="X1497" s="77"/>
      <c r="Y1497" s="77"/>
      <c r="Z1497" s="31" t="str">
        <f t="shared" si="123"/>
        <v/>
      </c>
      <c r="AA1497" s="81">
        <f t="shared" si="126"/>
        <v>0</v>
      </c>
      <c r="AB1497" s="81">
        <f t="shared" si="127"/>
        <v>0</v>
      </c>
      <c r="AC1497" s="308"/>
      <c r="AD1497" s="238"/>
      <c r="AE1497" s="238"/>
      <c r="AF1497" s="190"/>
      <c r="AG1497" s="190"/>
      <c r="AH1497" s="200"/>
      <c r="AI1497" s="200"/>
      <c r="AJ1497" s="187"/>
      <c r="AK1497" s="187"/>
      <c r="AL1497" s="187"/>
      <c r="AM1497" s="252"/>
      <c r="AN1497" s="252"/>
      <c r="AO1497" s="252"/>
      <c r="AP1497" s="252"/>
      <c r="AQ1497" s="262"/>
      <c r="AR1497" s="209"/>
    </row>
    <row r="1498" spans="1:44" ht="13.5" customHeight="1" x14ac:dyDescent="0.2">
      <c r="A1498" s="278"/>
      <c r="B1498" s="287"/>
      <c r="C1498" s="305"/>
      <c r="D1498" s="287"/>
      <c r="E1498" s="302"/>
      <c r="F1498" s="287"/>
      <c r="G1498" s="225"/>
      <c r="H1498" s="197"/>
      <c r="I1498" s="243">
        <v>59.5</v>
      </c>
      <c r="J1498" s="182"/>
      <c r="K1498" s="180"/>
      <c r="L1498" s="180"/>
      <c r="M1498" s="182"/>
      <c r="N1498" s="190"/>
      <c r="O1498" s="190"/>
      <c r="P1498" s="193"/>
      <c r="Q1498" s="180"/>
      <c r="R1498" s="256">
        <f>IF(Q1498="SI",1,IF(Q1498="NO",3,0))</f>
        <v>0</v>
      </c>
      <c r="S1498" s="30" t="s">
        <v>1601</v>
      </c>
      <c r="T1498" s="76"/>
      <c r="U1498" s="77"/>
      <c r="V1498" s="77"/>
      <c r="W1498" s="77"/>
      <c r="X1498" s="77"/>
      <c r="Y1498" s="77"/>
      <c r="Z1498" s="31" t="str">
        <f t="shared" si="123"/>
        <v/>
      </c>
      <c r="AA1498" s="81">
        <f t="shared" si="126"/>
        <v>0</v>
      </c>
      <c r="AB1498" s="81">
        <f t="shared" si="127"/>
        <v>0</v>
      </c>
      <c r="AC1498" s="308"/>
      <c r="AD1498" s="238"/>
      <c r="AE1498" s="238"/>
      <c r="AF1498" s="190"/>
      <c r="AG1498" s="190"/>
      <c r="AH1498" s="200"/>
      <c r="AI1498" s="200"/>
      <c r="AJ1498" s="187"/>
      <c r="AK1498" s="187"/>
      <c r="AL1498" s="187"/>
      <c r="AM1498" s="252"/>
      <c r="AN1498" s="252"/>
      <c r="AO1498" s="252"/>
      <c r="AP1498" s="252"/>
      <c r="AQ1498" s="262"/>
      <c r="AR1498" s="255"/>
    </row>
    <row r="1499" spans="1:44" ht="13.5" customHeight="1" x14ac:dyDescent="0.2">
      <c r="A1499" s="278"/>
      <c r="B1499" s="287"/>
      <c r="C1499" s="305"/>
      <c r="D1499" s="287"/>
      <c r="E1499" s="302"/>
      <c r="F1499" s="287"/>
      <c r="G1499" s="225"/>
      <c r="H1499" s="197"/>
      <c r="I1499" s="243"/>
      <c r="J1499" s="182"/>
      <c r="K1499" s="180"/>
      <c r="L1499" s="180"/>
      <c r="M1499" s="182"/>
      <c r="N1499" s="190"/>
      <c r="O1499" s="190"/>
      <c r="P1499" s="193"/>
      <c r="Q1499" s="180"/>
      <c r="R1499" s="257"/>
      <c r="S1499" s="30" t="s">
        <v>1602</v>
      </c>
      <c r="T1499" s="76"/>
      <c r="U1499" s="77"/>
      <c r="V1499" s="77"/>
      <c r="W1499" s="77"/>
      <c r="X1499" s="77"/>
      <c r="Y1499" s="77"/>
      <c r="Z1499" s="31" t="str">
        <f t="shared" si="123"/>
        <v/>
      </c>
      <c r="AA1499" s="81">
        <f t="shared" si="126"/>
        <v>0</v>
      </c>
      <c r="AB1499" s="81">
        <f t="shared" si="127"/>
        <v>0</v>
      </c>
      <c r="AC1499" s="308"/>
      <c r="AD1499" s="238"/>
      <c r="AE1499" s="238"/>
      <c r="AF1499" s="190"/>
      <c r="AG1499" s="190"/>
      <c r="AH1499" s="200"/>
      <c r="AI1499" s="200"/>
      <c r="AJ1499" s="187"/>
      <c r="AK1499" s="187"/>
      <c r="AL1499" s="187"/>
      <c r="AM1499" s="252"/>
      <c r="AN1499" s="252"/>
      <c r="AO1499" s="252"/>
      <c r="AP1499" s="252"/>
      <c r="AQ1499" s="262"/>
      <c r="AR1499" s="209"/>
    </row>
    <row r="1500" spans="1:44" ht="13.5" customHeight="1" x14ac:dyDescent="0.2">
      <c r="A1500" s="278"/>
      <c r="B1500" s="287"/>
      <c r="C1500" s="305"/>
      <c r="D1500" s="287"/>
      <c r="E1500" s="302"/>
      <c r="F1500" s="287"/>
      <c r="G1500" s="225"/>
      <c r="H1500" s="197"/>
      <c r="I1500" s="243"/>
      <c r="J1500" s="182"/>
      <c r="K1500" s="180"/>
      <c r="L1500" s="180"/>
      <c r="M1500" s="182"/>
      <c r="N1500" s="190"/>
      <c r="O1500" s="190"/>
      <c r="P1500" s="193"/>
      <c r="Q1500" s="180"/>
      <c r="R1500" s="257"/>
      <c r="S1500" s="30" t="s">
        <v>1603</v>
      </c>
      <c r="T1500" s="76"/>
      <c r="U1500" s="77"/>
      <c r="V1500" s="77"/>
      <c r="W1500" s="77"/>
      <c r="X1500" s="77"/>
      <c r="Y1500" s="77"/>
      <c r="Z1500" s="31" t="str">
        <f t="shared" si="123"/>
        <v/>
      </c>
      <c r="AA1500" s="81">
        <f t="shared" si="126"/>
        <v>0</v>
      </c>
      <c r="AB1500" s="81">
        <f t="shared" si="127"/>
        <v>0</v>
      </c>
      <c r="AC1500" s="308"/>
      <c r="AD1500" s="238"/>
      <c r="AE1500" s="238"/>
      <c r="AF1500" s="190"/>
      <c r="AG1500" s="190"/>
      <c r="AH1500" s="200"/>
      <c r="AI1500" s="200"/>
      <c r="AJ1500" s="187"/>
      <c r="AK1500" s="187"/>
      <c r="AL1500" s="187"/>
      <c r="AM1500" s="252"/>
      <c r="AN1500" s="252"/>
      <c r="AO1500" s="252"/>
      <c r="AP1500" s="252"/>
      <c r="AQ1500" s="262"/>
      <c r="AR1500" s="209"/>
    </row>
    <row r="1501" spans="1:44" ht="13.5" customHeight="1" x14ac:dyDescent="0.2">
      <c r="A1501" s="278"/>
      <c r="B1501" s="287"/>
      <c r="C1501" s="305"/>
      <c r="D1501" s="287"/>
      <c r="E1501" s="302"/>
      <c r="F1501" s="287"/>
      <c r="G1501" s="225"/>
      <c r="H1501" s="197"/>
      <c r="I1501" s="243"/>
      <c r="J1501" s="182"/>
      <c r="K1501" s="180"/>
      <c r="L1501" s="180"/>
      <c r="M1501" s="182"/>
      <c r="N1501" s="190"/>
      <c r="O1501" s="190"/>
      <c r="P1501" s="193"/>
      <c r="Q1501" s="180"/>
      <c r="R1501" s="257"/>
      <c r="S1501" s="30" t="s">
        <v>1604</v>
      </c>
      <c r="T1501" s="76"/>
      <c r="U1501" s="77"/>
      <c r="V1501" s="77"/>
      <c r="W1501" s="77"/>
      <c r="X1501" s="77"/>
      <c r="Y1501" s="77"/>
      <c r="Z1501" s="31" t="str">
        <f t="shared" si="123"/>
        <v/>
      </c>
      <c r="AA1501" s="81">
        <f t="shared" si="126"/>
        <v>0</v>
      </c>
      <c r="AB1501" s="81">
        <f t="shared" si="127"/>
        <v>0</v>
      </c>
      <c r="AC1501" s="308"/>
      <c r="AD1501" s="238"/>
      <c r="AE1501" s="238"/>
      <c r="AF1501" s="190"/>
      <c r="AG1501" s="190"/>
      <c r="AH1501" s="200"/>
      <c r="AI1501" s="200"/>
      <c r="AJ1501" s="187"/>
      <c r="AK1501" s="187"/>
      <c r="AL1501" s="187"/>
      <c r="AM1501" s="252"/>
      <c r="AN1501" s="252"/>
      <c r="AO1501" s="252"/>
      <c r="AP1501" s="252"/>
      <c r="AQ1501" s="262"/>
      <c r="AR1501" s="209"/>
    </row>
    <row r="1502" spans="1:44" ht="13.5" customHeight="1" x14ac:dyDescent="0.2">
      <c r="A1502" s="279"/>
      <c r="B1502" s="288"/>
      <c r="C1502" s="306"/>
      <c r="D1502" s="288"/>
      <c r="E1502" s="303"/>
      <c r="F1502" s="288"/>
      <c r="G1502" s="226"/>
      <c r="H1502" s="198"/>
      <c r="I1502" s="244"/>
      <c r="J1502" s="228"/>
      <c r="K1502" s="181"/>
      <c r="L1502" s="181"/>
      <c r="M1502" s="228"/>
      <c r="N1502" s="191"/>
      <c r="O1502" s="191"/>
      <c r="P1502" s="194"/>
      <c r="Q1502" s="181"/>
      <c r="R1502" s="299"/>
      <c r="S1502" s="32" t="s">
        <v>1605</v>
      </c>
      <c r="T1502" s="78"/>
      <c r="U1502" s="79"/>
      <c r="V1502" s="79"/>
      <c r="W1502" s="79"/>
      <c r="X1502" s="79"/>
      <c r="Y1502" s="79"/>
      <c r="Z1502" s="33" t="str">
        <f t="shared" si="123"/>
        <v/>
      </c>
      <c r="AA1502" s="82">
        <f t="shared" si="126"/>
        <v>0</v>
      </c>
      <c r="AB1502" s="82">
        <f t="shared" si="127"/>
        <v>0</v>
      </c>
      <c r="AC1502" s="309"/>
      <c r="AD1502" s="239"/>
      <c r="AE1502" s="239"/>
      <c r="AF1502" s="191"/>
      <c r="AG1502" s="191"/>
      <c r="AH1502" s="201"/>
      <c r="AI1502" s="201"/>
      <c r="AJ1502" s="188"/>
      <c r="AK1502" s="188"/>
      <c r="AL1502" s="188"/>
      <c r="AM1502" s="253"/>
      <c r="AN1502" s="253"/>
      <c r="AO1502" s="253"/>
      <c r="AP1502" s="253"/>
      <c r="AQ1502" s="263"/>
      <c r="AR1502" s="210"/>
    </row>
    <row r="1503" spans="1:44" ht="13.5" customHeight="1" x14ac:dyDescent="0.2">
      <c r="A1503" s="289" t="str">
        <f>IF(E1503&lt;&gt;"",'Información General'!$D$15&amp;"_"&amp;+$A$1+60,"")</f>
        <v/>
      </c>
      <c r="B1503" s="274"/>
      <c r="C1503" s="271"/>
      <c r="D1503" s="274"/>
      <c r="E1503" s="280"/>
      <c r="F1503" s="274"/>
      <c r="G1503" s="283"/>
      <c r="H1503" s="242"/>
      <c r="I1503" s="300">
        <v>60.1</v>
      </c>
      <c r="J1503" s="242"/>
      <c r="K1503" s="196"/>
      <c r="L1503" s="196"/>
      <c r="M1503" s="242"/>
      <c r="N1503" s="183"/>
      <c r="O1503" s="183"/>
      <c r="P1503" s="234" t="str">
        <f>IF(AND(N1503&lt;&gt;"",O1503&lt;&gt;""),IF(AND(N1503&gt;5,O1503&gt;5),"I",IF(AND(N1503&lt;=5,O1503&gt;5),"II",IF(AND(N1503&gt;5,O1503&lt;=5),"IV",IF(AND(N1503&lt;=5,O1503&lt;=5),"III")))),"")</f>
        <v/>
      </c>
      <c r="Q1503" s="196"/>
      <c r="R1503" s="297">
        <f>IF(Q1503="SI",1,IF(Q1503="NO",3,0))</f>
        <v>0</v>
      </c>
      <c r="S1503" s="28" t="s">
        <v>1606</v>
      </c>
      <c r="T1503" s="73"/>
      <c r="U1503" s="74"/>
      <c r="V1503" s="74"/>
      <c r="W1503" s="74"/>
      <c r="X1503" s="74"/>
      <c r="Y1503" s="74"/>
      <c r="Z1503" s="29" t="str">
        <f t="shared" ref="Z1503:Z1566" si="128">IF($T1503&lt;&gt;"",IF(AND(V1503="SI",W1503="SI",X1503="SI",Y1503="SI"),"Suficiente",IF(OR(V1503="NO",W1503="NO",X1503="NO",Y1503="NO"),"Deficiente",IF(OR(V1503="",W1503="",X1503="",Y1503=""),"Falta Valorar el Control",""))),"")</f>
        <v/>
      </c>
      <c r="AA1503" s="80">
        <f>IF(Z1503="Suficiente",1,0)</f>
        <v>0</v>
      </c>
      <c r="AB1503" s="80">
        <f>IF(Z1503="Deficiente",1,0)</f>
        <v>0</v>
      </c>
      <c r="AC1503" s="337" t="str">
        <f>IF(SUM(R1503:R1527)&gt;=1,IF((SUM(R1503:R1527)/COUNTA(Q1503:Q1527))=1,IF(SUM(AA1503:AA1527)&gt;=1,IF(SUM(AA1503:AA1527)/(SUM(AA1503:AA1527)+SUM(AB1503:AB1527))=100%,"SI","NO"),"NO"),"NO"),"")</f>
        <v/>
      </c>
      <c r="AD1503" s="237" t="str">
        <f>IF($N1503=1,"b","")</f>
        <v/>
      </c>
      <c r="AE1503" s="237" t="str">
        <f>IF($O1503=1,"b","")</f>
        <v/>
      </c>
      <c r="AF1503" s="183"/>
      <c r="AG1503" s="183"/>
      <c r="AH1503" s="199">
        <f>IF(OR($AD1503="b",$AE1503="b"),2,0)</f>
        <v>0</v>
      </c>
      <c r="AI1503" s="199">
        <f>IF(AND($N1503=1,$AF1503=1,$O1503=1,$AG1503=1),1,0)</f>
        <v>0</v>
      </c>
      <c r="AJ1503" s="215">
        <f>IF(AF1503&lt;&gt;"",IF(AI1503=1,1,IF(OR($AF1503&gt;$N1503,AND($AC1503="SI",$AF1503=$N1503),AND($AC1503="NO",$AF1503&lt;&gt;$N1503)),0,1)),0)</f>
        <v>0</v>
      </c>
      <c r="AK1503" s="215">
        <f>IF(AG1503&lt;&gt;"",IF(AI1503=1,1,IF(OR(AG1503&gt;O1503,AND(AC1503="SI",AG1503=O1503),AND(AC1503="NO",AG1503&lt;&gt;O1503)),0,1)),0)</f>
        <v>0</v>
      </c>
      <c r="AL1503" s="215">
        <f>IF(AC1503&lt;&gt;"",(+AI1503+AJ1503+AK1503),0)</f>
        <v>0</v>
      </c>
      <c r="AM1503" s="333" t="str">
        <f>IF($AL1503&gt;=2,IF(AND($AF1503="",$AG1503=""),"",IF(AND($AF1503&gt;5,$AG1503&gt;5),"I","")),"")</f>
        <v/>
      </c>
      <c r="AN1503" s="333" t="str">
        <f>IF($AL1503&gt;=2,IF(AND($AF1503="",$AG1503=""),"",IF(AND($AF1503&lt;6,$AG1503&gt;5),"II","")),"")</f>
        <v/>
      </c>
      <c r="AO1503" s="333" t="str">
        <f>IF($AL1503&gt;=2,IF(AND($AF1503="",$AG1503=""),"",IF(AND($AF1503&lt;6,$AG1503&lt;6),"III","")),"")</f>
        <v/>
      </c>
      <c r="AP1503" s="333" t="str">
        <f>IF($AL1503&gt;=2,IF(AND($AF1503="",$AG1503=""),"",IF(AND($AF1503&gt;5,$AG1503&lt;6),"IV","")),"")</f>
        <v/>
      </c>
      <c r="AQ1503" s="264"/>
      <c r="AR1503" s="267"/>
    </row>
    <row r="1504" spans="1:44" ht="13.5" customHeight="1" x14ac:dyDescent="0.2">
      <c r="A1504" s="290"/>
      <c r="B1504" s="275"/>
      <c r="C1504" s="272"/>
      <c r="D1504" s="275"/>
      <c r="E1504" s="281"/>
      <c r="F1504" s="275"/>
      <c r="G1504" s="284"/>
      <c r="H1504" s="197"/>
      <c r="I1504" s="295"/>
      <c r="J1504" s="197"/>
      <c r="K1504" s="195"/>
      <c r="L1504" s="195"/>
      <c r="M1504" s="197"/>
      <c r="N1504" s="184"/>
      <c r="O1504" s="184"/>
      <c r="P1504" s="235"/>
      <c r="Q1504" s="195"/>
      <c r="R1504" s="257"/>
      <c r="S1504" s="30" t="s">
        <v>1607</v>
      </c>
      <c r="T1504" s="76"/>
      <c r="U1504" s="77"/>
      <c r="V1504" s="77"/>
      <c r="W1504" s="77"/>
      <c r="X1504" s="77"/>
      <c r="Y1504" s="77"/>
      <c r="Z1504" s="31" t="str">
        <f t="shared" si="128"/>
        <v/>
      </c>
      <c r="AA1504" s="81">
        <f t="shared" ref="AA1504:AA1552" si="129">IF(Z1504="Suficiente",1,0)</f>
        <v>0</v>
      </c>
      <c r="AB1504" s="81">
        <f t="shared" ref="AB1504:AB1567" si="130">IF(Z1504="Deficiente",1,0)</f>
        <v>0</v>
      </c>
      <c r="AC1504" s="338"/>
      <c r="AD1504" s="238"/>
      <c r="AE1504" s="238"/>
      <c r="AF1504" s="184"/>
      <c r="AG1504" s="184"/>
      <c r="AH1504" s="200"/>
      <c r="AI1504" s="200"/>
      <c r="AJ1504" s="216"/>
      <c r="AK1504" s="216"/>
      <c r="AL1504" s="216"/>
      <c r="AM1504" s="252"/>
      <c r="AN1504" s="252"/>
      <c r="AO1504" s="252"/>
      <c r="AP1504" s="252"/>
      <c r="AQ1504" s="265"/>
      <c r="AR1504" s="209"/>
    </row>
    <row r="1505" spans="1:44" ht="13.5" customHeight="1" x14ac:dyDescent="0.2">
      <c r="A1505" s="290"/>
      <c r="B1505" s="275"/>
      <c r="C1505" s="272"/>
      <c r="D1505" s="275"/>
      <c r="E1505" s="281"/>
      <c r="F1505" s="275"/>
      <c r="G1505" s="284"/>
      <c r="H1505" s="197"/>
      <c r="I1505" s="295"/>
      <c r="J1505" s="197"/>
      <c r="K1505" s="195"/>
      <c r="L1505" s="195"/>
      <c r="M1505" s="197"/>
      <c r="N1505" s="184"/>
      <c r="O1505" s="184"/>
      <c r="P1505" s="235"/>
      <c r="Q1505" s="195"/>
      <c r="R1505" s="257"/>
      <c r="S1505" s="30" t="s">
        <v>1608</v>
      </c>
      <c r="T1505" s="76"/>
      <c r="U1505" s="77"/>
      <c r="V1505" s="77"/>
      <c r="W1505" s="77"/>
      <c r="X1505" s="77"/>
      <c r="Y1505" s="77"/>
      <c r="Z1505" s="31" t="str">
        <f t="shared" si="128"/>
        <v/>
      </c>
      <c r="AA1505" s="81">
        <f t="shared" si="129"/>
        <v>0</v>
      </c>
      <c r="AB1505" s="81">
        <f t="shared" si="130"/>
        <v>0</v>
      </c>
      <c r="AC1505" s="338"/>
      <c r="AD1505" s="238"/>
      <c r="AE1505" s="238"/>
      <c r="AF1505" s="184"/>
      <c r="AG1505" s="184"/>
      <c r="AH1505" s="200"/>
      <c r="AI1505" s="200"/>
      <c r="AJ1505" s="216"/>
      <c r="AK1505" s="216"/>
      <c r="AL1505" s="216"/>
      <c r="AM1505" s="252"/>
      <c r="AN1505" s="252"/>
      <c r="AO1505" s="252"/>
      <c r="AP1505" s="252"/>
      <c r="AQ1505" s="265"/>
      <c r="AR1505" s="209"/>
    </row>
    <row r="1506" spans="1:44" ht="13.5" customHeight="1" x14ac:dyDescent="0.2">
      <c r="A1506" s="290"/>
      <c r="B1506" s="275"/>
      <c r="C1506" s="272"/>
      <c r="D1506" s="275"/>
      <c r="E1506" s="281"/>
      <c r="F1506" s="275"/>
      <c r="G1506" s="284"/>
      <c r="H1506" s="197"/>
      <c r="I1506" s="295"/>
      <c r="J1506" s="197"/>
      <c r="K1506" s="195"/>
      <c r="L1506" s="195"/>
      <c r="M1506" s="197"/>
      <c r="N1506" s="184"/>
      <c r="O1506" s="184"/>
      <c r="P1506" s="235"/>
      <c r="Q1506" s="195"/>
      <c r="R1506" s="257"/>
      <c r="S1506" s="30" t="s">
        <v>1609</v>
      </c>
      <c r="T1506" s="76"/>
      <c r="U1506" s="77"/>
      <c r="V1506" s="77"/>
      <c r="W1506" s="77"/>
      <c r="X1506" s="77"/>
      <c r="Y1506" s="77"/>
      <c r="Z1506" s="31" t="str">
        <f t="shared" si="128"/>
        <v/>
      </c>
      <c r="AA1506" s="81">
        <f t="shared" si="129"/>
        <v>0</v>
      </c>
      <c r="AB1506" s="81">
        <f t="shared" si="130"/>
        <v>0</v>
      </c>
      <c r="AC1506" s="338"/>
      <c r="AD1506" s="238"/>
      <c r="AE1506" s="238"/>
      <c r="AF1506" s="184"/>
      <c r="AG1506" s="184"/>
      <c r="AH1506" s="200"/>
      <c r="AI1506" s="200"/>
      <c r="AJ1506" s="216"/>
      <c r="AK1506" s="216"/>
      <c r="AL1506" s="216"/>
      <c r="AM1506" s="252"/>
      <c r="AN1506" s="252"/>
      <c r="AO1506" s="252"/>
      <c r="AP1506" s="252"/>
      <c r="AQ1506" s="265"/>
      <c r="AR1506" s="209"/>
    </row>
    <row r="1507" spans="1:44" ht="13.5" customHeight="1" x14ac:dyDescent="0.2">
      <c r="A1507" s="290"/>
      <c r="B1507" s="275"/>
      <c r="C1507" s="272"/>
      <c r="D1507" s="275"/>
      <c r="E1507" s="281"/>
      <c r="F1507" s="275"/>
      <c r="G1507" s="284"/>
      <c r="H1507" s="197"/>
      <c r="I1507" s="295"/>
      <c r="J1507" s="197"/>
      <c r="K1507" s="195"/>
      <c r="L1507" s="195"/>
      <c r="M1507" s="197"/>
      <c r="N1507" s="184"/>
      <c r="O1507" s="184"/>
      <c r="P1507" s="235"/>
      <c r="Q1507" s="195"/>
      <c r="R1507" s="257"/>
      <c r="S1507" s="30" t="s">
        <v>1610</v>
      </c>
      <c r="T1507" s="76"/>
      <c r="U1507" s="77"/>
      <c r="V1507" s="77"/>
      <c r="W1507" s="77"/>
      <c r="X1507" s="77"/>
      <c r="Y1507" s="77"/>
      <c r="Z1507" s="31" t="str">
        <f t="shared" si="128"/>
        <v/>
      </c>
      <c r="AA1507" s="81">
        <f t="shared" si="129"/>
        <v>0</v>
      </c>
      <c r="AB1507" s="81">
        <f t="shared" si="130"/>
        <v>0</v>
      </c>
      <c r="AC1507" s="338"/>
      <c r="AD1507" s="238"/>
      <c r="AE1507" s="238"/>
      <c r="AF1507" s="184"/>
      <c r="AG1507" s="184"/>
      <c r="AH1507" s="200"/>
      <c r="AI1507" s="200"/>
      <c r="AJ1507" s="216"/>
      <c r="AK1507" s="216"/>
      <c r="AL1507" s="216"/>
      <c r="AM1507" s="252"/>
      <c r="AN1507" s="252"/>
      <c r="AO1507" s="252"/>
      <c r="AP1507" s="252"/>
      <c r="AQ1507" s="265"/>
      <c r="AR1507" s="209"/>
    </row>
    <row r="1508" spans="1:44" ht="13.5" customHeight="1" x14ac:dyDescent="0.2">
      <c r="A1508" s="290"/>
      <c r="B1508" s="275"/>
      <c r="C1508" s="272"/>
      <c r="D1508" s="275"/>
      <c r="E1508" s="281"/>
      <c r="F1508" s="275"/>
      <c r="G1508" s="284"/>
      <c r="H1508" s="197"/>
      <c r="I1508" s="295">
        <v>60.2</v>
      </c>
      <c r="J1508" s="197"/>
      <c r="K1508" s="195"/>
      <c r="L1508" s="195"/>
      <c r="M1508" s="197"/>
      <c r="N1508" s="184"/>
      <c r="O1508" s="184"/>
      <c r="P1508" s="235"/>
      <c r="Q1508" s="195"/>
      <c r="R1508" s="298">
        <f>IF(Q1508="SI",1,IF(Q1508="NO",3,0))</f>
        <v>0</v>
      </c>
      <c r="S1508" s="30" t="s">
        <v>1611</v>
      </c>
      <c r="T1508" s="76"/>
      <c r="U1508" s="77"/>
      <c r="V1508" s="77"/>
      <c r="W1508" s="77"/>
      <c r="X1508" s="77"/>
      <c r="Y1508" s="77"/>
      <c r="Z1508" s="31" t="str">
        <f t="shared" si="128"/>
        <v/>
      </c>
      <c r="AA1508" s="81">
        <f t="shared" si="129"/>
        <v>0</v>
      </c>
      <c r="AB1508" s="81">
        <f t="shared" si="130"/>
        <v>0</v>
      </c>
      <c r="AC1508" s="338"/>
      <c r="AD1508" s="238"/>
      <c r="AE1508" s="238"/>
      <c r="AF1508" s="184"/>
      <c r="AG1508" s="184"/>
      <c r="AH1508" s="200"/>
      <c r="AI1508" s="200"/>
      <c r="AJ1508" s="216"/>
      <c r="AK1508" s="216"/>
      <c r="AL1508" s="216"/>
      <c r="AM1508" s="252"/>
      <c r="AN1508" s="252"/>
      <c r="AO1508" s="252"/>
      <c r="AP1508" s="252"/>
      <c r="AQ1508" s="265"/>
      <c r="AR1508" s="208"/>
    </row>
    <row r="1509" spans="1:44" ht="13.5" customHeight="1" x14ac:dyDescent="0.2">
      <c r="A1509" s="290"/>
      <c r="B1509" s="275"/>
      <c r="C1509" s="272"/>
      <c r="D1509" s="275"/>
      <c r="E1509" s="281"/>
      <c r="F1509" s="275"/>
      <c r="G1509" s="284"/>
      <c r="H1509" s="197"/>
      <c r="I1509" s="295"/>
      <c r="J1509" s="197"/>
      <c r="K1509" s="195"/>
      <c r="L1509" s="195"/>
      <c r="M1509" s="197"/>
      <c r="N1509" s="184"/>
      <c r="O1509" s="184"/>
      <c r="P1509" s="235"/>
      <c r="Q1509" s="195"/>
      <c r="R1509" s="257"/>
      <c r="S1509" s="30" t="s">
        <v>1612</v>
      </c>
      <c r="T1509" s="76"/>
      <c r="U1509" s="77"/>
      <c r="V1509" s="77"/>
      <c r="W1509" s="77"/>
      <c r="X1509" s="77"/>
      <c r="Y1509" s="77"/>
      <c r="Z1509" s="31" t="str">
        <f t="shared" si="128"/>
        <v/>
      </c>
      <c r="AA1509" s="81">
        <f t="shared" si="129"/>
        <v>0</v>
      </c>
      <c r="AB1509" s="81">
        <f t="shared" si="130"/>
        <v>0</v>
      </c>
      <c r="AC1509" s="338"/>
      <c r="AD1509" s="238"/>
      <c r="AE1509" s="238"/>
      <c r="AF1509" s="184"/>
      <c r="AG1509" s="184"/>
      <c r="AH1509" s="200"/>
      <c r="AI1509" s="200"/>
      <c r="AJ1509" s="216"/>
      <c r="AK1509" s="216"/>
      <c r="AL1509" s="216"/>
      <c r="AM1509" s="252"/>
      <c r="AN1509" s="252"/>
      <c r="AO1509" s="252"/>
      <c r="AP1509" s="252"/>
      <c r="AQ1509" s="265"/>
      <c r="AR1509" s="209"/>
    </row>
    <row r="1510" spans="1:44" ht="13.5" customHeight="1" x14ac:dyDescent="0.2">
      <c r="A1510" s="290"/>
      <c r="B1510" s="275"/>
      <c r="C1510" s="272"/>
      <c r="D1510" s="275"/>
      <c r="E1510" s="281"/>
      <c r="F1510" s="275"/>
      <c r="G1510" s="284"/>
      <c r="H1510" s="197"/>
      <c r="I1510" s="295"/>
      <c r="J1510" s="197"/>
      <c r="K1510" s="195"/>
      <c r="L1510" s="195"/>
      <c r="M1510" s="197"/>
      <c r="N1510" s="184"/>
      <c r="O1510" s="184"/>
      <c r="P1510" s="235"/>
      <c r="Q1510" s="195"/>
      <c r="R1510" s="257"/>
      <c r="S1510" s="30" t="s">
        <v>1613</v>
      </c>
      <c r="T1510" s="76"/>
      <c r="U1510" s="77"/>
      <c r="V1510" s="77"/>
      <c r="W1510" s="77"/>
      <c r="X1510" s="77"/>
      <c r="Y1510" s="77"/>
      <c r="Z1510" s="31" t="str">
        <f t="shared" si="128"/>
        <v/>
      </c>
      <c r="AA1510" s="81">
        <f t="shared" si="129"/>
        <v>0</v>
      </c>
      <c r="AB1510" s="81">
        <f t="shared" si="130"/>
        <v>0</v>
      </c>
      <c r="AC1510" s="338"/>
      <c r="AD1510" s="238"/>
      <c r="AE1510" s="238"/>
      <c r="AF1510" s="184"/>
      <c r="AG1510" s="184"/>
      <c r="AH1510" s="200"/>
      <c r="AI1510" s="200"/>
      <c r="AJ1510" s="216"/>
      <c r="AK1510" s="216"/>
      <c r="AL1510" s="216"/>
      <c r="AM1510" s="252"/>
      <c r="AN1510" s="252"/>
      <c r="AO1510" s="252"/>
      <c r="AP1510" s="252"/>
      <c r="AQ1510" s="265"/>
      <c r="AR1510" s="209"/>
    </row>
    <row r="1511" spans="1:44" ht="13.5" customHeight="1" x14ac:dyDescent="0.2">
      <c r="A1511" s="290"/>
      <c r="B1511" s="275"/>
      <c r="C1511" s="272"/>
      <c r="D1511" s="275"/>
      <c r="E1511" s="281"/>
      <c r="F1511" s="275"/>
      <c r="G1511" s="284"/>
      <c r="H1511" s="197"/>
      <c r="I1511" s="295"/>
      <c r="J1511" s="197"/>
      <c r="K1511" s="195"/>
      <c r="L1511" s="195"/>
      <c r="M1511" s="197"/>
      <c r="N1511" s="184"/>
      <c r="O1511" s="184"/>
      <c r="P1511" s="235"/>
      <c r="Q1511" s="195"/>
      <c r="R1511" s="257"/>
      <c r="S1511" s="30" t="s">
        <v>1614</v>
      </c>
      <c r="T1511" s="76"/>
      <c r="U1511" s="77"/>
      <c r="V1511" s="77"/>
      <c r="W1511" s="77"/>
      <c r="X1511" s="77"/>
      <c r="Y1511" s="77"/>
      <c r="Z1511" s="31" t="str">
        <f t="shared" si="128"/>
        <v/>
      </c>
      <c r="AA1511" s="81">
        <f t="shared" si="129"/>
        <v>0</v>
      </c>
      <c r="AB1511" s="81">
        <f t="shared" si="130"/>
        <v>0</v>
      </c>
      <c r="AC1511" s="338"/>
      <c r="AD1511" s="238"/>
      <c r="AE1511" s="238"/>
      <c r="AF1511" s="184"/>
      <c r="AG1511" s="184"/>
      <c r="AH1511" s="200"/>
      <c r="AI1511" s="200"/>
      <c r="AJ1511" s="216"/>
      <c r="AK1511" s="216"/>
      <c r="AL1511" s="216"/>
      <c r="AM1511" s="252"/>
      <c r="AN1511" s="252"/>
      <c r="AO1511" s="252"/>
      <c r="AP1511" s="252"/>
      <c r="AQ1511" s="265"/>
      <c r="AR1511" s="209"/>
    </row>
    <row r="1512" spans="1:44" ht="13.5" customHeight="1" x14ac:dyDescent="0.2">
      <c r="A1512" s="290"/>
      <c r="B1512" s="275"/>
      <c r="C1512" s="272"/>
      <c r="D1512" s="275"/>
      <c r="E1512" s="281"/>
      <c r="F1512" s="275"/>
      <c r="G1512" s="284"/>
      <c r="H1512" s="197"/>
      <c r="I1512" s="295"/>
      <c r="J1512" s="197"/>
      <c r="K1512" s="195"/>
      <c r="L1512" s="195"/>
      <c r="M1512" s="197"/>
      <c r="N1512" s="184"/>
      <c r="O1512" s="184"/>
      <c r="P1512" s="235"/>
      <c r="Q1512" s="195"/>
      <c r="R1512" s="257"/>
      <c r="S1512" s="30" t="s">
        <v>1615</v>
      </c>
      <c r="T1512" s="76"/>
      <c r="U1512" s="77"/>
      <c r="V1512" s="77"/>
      <c r="W1512" s="77"/>
      <c r="X1512" s="77"/>
      <c r="Y1512" s="77"/>
      <c r="Z1512" s="31" t="str">
        <f t="shared" si="128"/>
        <v/>
      </c>
      <c r="AA1512" s="81">
        <f t="shared" si="129"/>
        <v>0</v>
      </c>
      <c r="AB1512" s="81">
        <f t="shared" si="130"/>
        <v>0</v>
      </c>
      <c r="AC1512" s="338"/>
      <c r="AD1512" s="238"/>
      <c r="AE1512" s="238"/>
      <c r="AF1512" s="184"/>
      <c r="AG1512" s="184"/>
      <c r="AH1512" s="200"/>
      <c r="AI1512" s="200"/>
      <c r="AJ1512" s="216"/>
      <c r="AK1512" s="216"/>
      <c r="AL1512" s="216"/>
      <c r="AM1512" s="252"/>
      <c r="AN1512" s="252"/>
      <c r="AO1512" s="252"/>
      <c r="AP1512" s="252"/>
      <c r="AQ1512" s="265"/>
      <c r="AR1512" s="209"/>
    </row>
    <row r="1513" spans="1:44" ht="13.5" customHeight="1" x14ac:dyDescent="0.2">
      <c r="A1513" s="290"/>
      <c r="B1513" s="275"/>
      <c r="C1513" s="272"/>
      <c r="D1513" s="275"/>
      <c r="E1513" s="281"/>
      <c r="F1513" s="275"/>
      <c r="G1513" s="284"/>
      <c r="H1513" s="197"/>
      <c r="I1513" s="295">
        <v>60.3</v>
      </c>
      <c r="J1513" s="197"/>
      <c r="K1513" s="195"/>
      <c r="L1513" s="195"/>
      <c r="M1513" s="197"/>
      <c r="N1513" s="184"/>
      <c r="O1513" s="184"/>
      <c r="P1513" s="235"/>
      <c r="Q1513" s="195"/>
      <c r="R1513" s="298">
        <f>IF(Q1513="SI",1,IF(Q1513="NO",3,0))</f>
        <v>0</v>
      </c>
      <c r="S1513" s="30" t="s">
        <v>1616</v>
      </c>
      <c r="T1513" s="76"/>
      <c r="U1513" s="77"/>
      <c r="V1513" s="77"/>
      <c r="W1513" s="77"/>
      <c r="X1513" s="77"/>
      <c r="Y1513" s="77"/>
      <c r="Z1513" s="31" t="str">
        <f t="shared" si="128"/>
        <v/>
      </c>
      <c r="AA1513" s="81">
        <f t="shared" si="129"/>
        <v>0</v>
      </c>
      <c r="AB1513" s="81">
        <f t="shared" si="130"/>
        <v>0</v>
      </c>
      <c r="AC1513" s="338"/>
      <c r="AD1513" s="238"/>
      <c r="AE1513" s="238"/>
      <c r="AF1513" s="184"/>
      <c r="AG1513" s="184"/>
      <c r="AH1513" s="200"/>
      <c r="AI1513" s="200"/>
      <c r="AJ1513" s="216"/>
      <c r="AK1513" s="216"/>
      <c r="AL1513" s="216"/>
      <c r="AM1513" s="252"/>
      <c r="AN1513" s="252"/>
      <c r="AO1513" s="252"/>
      <c r="AP1513" s="252"/>
      <c r="AQ1513" s="265"/>
      <c r="AR1513" s="208"/>
    </row>
    <row r="1514" spans="1:44" ht="13.5" customHeight="1" x14ac:dyDescent="0.2">
      <c r="A1514" s="290"/>
      <c r="B1514" s="275"/>
      <c r="C1514" s="272"/>
      <c r="D1514" s="275"/>
      <c r="E1514" s="281"/>
      <c r="F1514" s="275"/>
      <c r="G1514" s="284"/>
      <c r="H1514" s="197"/>
      <c r="I1514" s="295"/>
      <c r="J1514" s="197"/>
      <c r="K1514" s="195"/>
      <c r="L1514" s="195"/>
      <c r="M1514" s="197"/>
      <c r="N1514" s="184"/>
      <c r="O1514" s="184"/>
      <c r="P1514" s="235"/>
      <c r="Q1514" s="195"/>
      <c r="R1514" s="257"/>
      <c r="S1514" s="30" t="s">
        <v>1617</v>
      </c>
      <c r="T1514" s="76"/>
      <c r="U1514" s="77"/>
      <c r="V1514" s="77"/>
      <c r="W1514" s="77"/>
      <c r="X1514" s="77"/>
      <c r="Y1514" s="77"/>
      <c r="Z1514" s="31" t="str">
        <f t="shared" si="128"/>
        <v/>
      </c>
      <c r="AA1514" s="81">
        <f t="shared" si="129"/>
        <v>0</v>
      </c>
      <c r="AB1514" s="81">
        <f t="shared" si="130"/>
        <v>0</v>
      </c>
      <c r="AC1514" s="338"/>
      <c r="AD1514" s="238"/>
      <c r="AE1514" s="238"/>
      <c r="AF1514" s="184"/>
      <c r="AG1514" s="184"/>
      <c r="AH1514" s="200"/>
      <c r="AI1514" s="200"/>
      <c r="AJ1514" s="216"/>
      <c r="AK1514" s="216"/>
      <c r="AL1514" s="216"/>
      <c r="AM1514" s="252"/>
      <c r="AN1514" s="252"/>
      <c r="AO1514" s="252"/>
      <c r="AP1514" s="252"/>
      <c r="AQ1514" s="265"/>
      <c r="AR1514" s="209"/>
    </row>
    <row r="1515" spans="1:44" ht="13.5" customHeight="1" x14ac:dyDescent="0.2">
      <c r="A1515" s="290"/>
      <c r="B1515" s="275"/>
      <c r="C1515" s="272"/>
      <c r="D1515" s="275"/>
      <c r="E1515" s="281"/>
      <c r="F1515" s="275"/>
      <c r="G1515" s="284"/>
      <c r="H1515" s="197"/>
      <c r="I1515" s="295"/>
      <c r="J1515" s="197"/>
      <c r="K1515" s="195"/>
      <c r="L1515" s="195"/>
      <c r="M1515" s="197"/>
      <c r="N1515" s="184"/>
      <c r="O1515" s="184"/>
      <c r="P1515" s="235"/>
      <c r="Q1515" s="195"/>
      <c r="R1515" s="257"/>
      <c r="S1515" s="30" t="s">
        <v>1618</v>
      </c>
      <c r="T1515" s="76"/>
      <c r="U1515" s="77"/>
      <c r="V1515" s="77"/>
      <c r="W1515" s="77"/>
      <c r="X1515" s="77"/>
      <c r="Y1515" s="77"/>
      <c r="Z1515" s="31" t="str">
        <f t="shared" si="128"/>
        <v/>
      </c>
      <c r="AA1515" s="81">
        <f t="shared" si="129"/>
        <v>0</v>
      </c>
      <c r="AB1515" s="81">
        <f t="shared" si="130"/>
        <v>0</v>
      </c>
      <c r="AC1515" s="338"/>
      <c r="AD1515" s="238"/>
      <c r="AE1515" s="238"/>
      <c r="AF1515" s="184"/>
      <c r="AG1515" s="184"/>
      <c r="AH1515" s="200"/>
      <c r="AI1515" s="200"/>
      <c r="AJ1515" s="216"/>
      <c r="AK1515" s="216"/>
      <c r="AL1515" s="216"/>
      <c r="AM1515" s="252"/>
      <c r="AN1515" s="252"/>
      <c r="AO1515" s="252"/>
      <c r="AP1515" s="252"/>
      <c r="AQ1515" s="265"/>
      <c r="AR1515" s="209"/>
    </row>
    <row r="1516" spans="1:44" ht="13.5" customHeight="1" x14ac:dyDescent="0.2">
      <c r="A1516" s="290"/>
      <c r="B1516" s="275"/>
      <c r="C1516" s="272"/>
      <c r="D1516" s="275"/>
      <c r="E1516" s="281"/>
      <c r="F1516" s="275"/>
      <c r="G1516" s="284"/>
      <c r="H1516" s="197"/>
      <c r="I1516" s="295"/>
      <c r="J1516" s="197"/>
      <c r="K1516" s="195"/>
      <c r="L1516" s="195"/>
      <c r="M1516" s="197"/>
      <c r="N1516" s="184"/>
      <c r="O1516" s="184"/>
      <c r="P1516" s="235"/>
      <c r="Q1516" s="195"/>
      <c r="R1516" s="257"/>
      <c r="S1516" s="30" t="s">
        <v>1619</v>
      </c>
      <c r="T1516" s="76"/>
      <c r="U1516" s="77"/>
      <c r="V1516" s="77"/>
      <c r="W1516" s="77"/>
      <c r="X1516" s="77"/>
      <c r="Y1516" s="77"/>
      <c r="Z1516" s="31" t="str">
        <f t="shared" si="128"/>
        <v/>
      </c>
      <c r="AA1516" s="81">
        <f t="shared" si="129"/>
        <v>0</v>
      </c>
      <c r="AB1516" s="81">
        <f t="shared" si="130"/>
        <v>0</v>
      </c>
      <c r="AC1516" s="338"/>
      <c r="AD1516" s="238"/>
      <c r="AE1516" s="238"/>
      <c r="AF1516" s="184"/>
      <c r="AG1516" s="184"/>
      <c r="AH1516" s="200"/>
      <c r="AI1516" s="200"/>
      <c r="AJ1516" s="216"/>
      <c r="AK1516" s="216"/>
      <c r="AL1516" s="216"/>
      <c r="AM1516" s="252"/>
      <c r="AN1516" s="252"/>
      <c r="AO1516" s="252"/>
      <c r="AP1516" s="252"/>
      <c r="AQ1516" s="265"/>
      <c r="AR1516" s="209"/>
    </row>
    <row r="1517" spans="1:44" ht="13.5" customHeight="1" x14ac:dyDescent="0.2">
      <c r="A1517" s="290"/>
      <c r="B1517" s="275"/>
      <c r="C1517" s="272"/>
      <c r="D1517" s="275"/>
      <c r="E1517" s="281"/>
      <c r="F1517" s="275"/>
      <c r="G1517" s="284"/>
      <c r="H1517" s="197"/>
      <c r="I1517" s="295"/>
      <c r="J1517" s="197"/>
      <c r="K1517" s="195"/>
      <c r="L1517" s="195"/>
      <c r="M1517" s="197"/>
      <c r="N1517" s="184"/>
      <c r="O1517" s="184"/>
      <c r="P1517" s="235"/>
      <c r="Q1517" s="195"/>
      <c r="R1517" s="257"/>
      <c r="S1517" s="30" t="s">
        <v>1620</v>
      </c>
      <c r="T1517" s="76"/>
      <c r="U1517" s="77"/>
      <c r="V1517" s="77"/>
      <c r="W1517" s="77"/>
      <c r="X1517" s="77"/>
      <c r="Y1517" s="77"/>
      <c r="Z1517" s="31" t="str">
        <f t="shared" si="128"/>
        <v/>
      </c>
      <c r="AA1517" s="81">
        <f t="shared" si="129"/>
        <v>0</v>
      </c>
      <c r="AB1517" s="81">
        <f t="shared" si="130"/>
        <v>0</v>
      </c>
      <c r="AC1517" s="338"/>
      <c r="AD1517" s="238"/>
      <c r="AE1517" s="238"/>
      <c r="AF1517" s="184"/>
      <c r="AG1517" s="184"/>
      <c r="AH1517" s="200"/>
      <c r="AI1517" s="200"/>
      <c r="AJ1517" s="216"/>
      <c r="AK1517" s="216"/>
      <c r="AL1517" s="216"/>
      <c r="AM1517" s="252"/>
      <c r="AN1517" s="252"/>
      <c r="AO1517" s="252"/>
      <c r="AP1517" s="252"/>
      <c r="AQ1517" s="265"/>
      <c r="AR1517" s="209"/>
    </row>
    <row r="1518" spans="1:44" ht="13.5" customHeight="1" x14ac:dyDescent="0.2">
      <c r="A1518" s="290"/>
      <c r="B1518" s="275"/>
      <c r="C1518" s="272"/>
      <c r="D1518" s="275"/>
      <c r="E1518" s="281"/>
      <c r="F1518" s="275"/>
      <c r="G1518" s="284"/>
      <c r="H1518" s="197"/>
      <c r="I1518" s="295">
        <v>60.4</v>
      </c>
      <c r="J1518" s="197"/>
      <c r="K1518" s="195"/>
      <c r="L1518" s="195"/>
      <c r="M1518" s="197"/>
      <c r="N1518" s="184"/>
      <c r="O1518" s="184"/>
      <c r="P1518" s="235"/>
      <c r="Q1518" s="195"/>
      <c r="R1518" s="298">
        <f>IF(Q1518="SI",1,IF(Q1518="NO",3,0))</f>
        <v>0</v>
      </c>
      <c r="S1518" s="30" t="s">
        <v>1621</v>
      </c>
      <c r="T1518" s="76"/>
      <c r="U1518" s="77"/>
      <c r="V1518" s="77"/>
      <c r="W1518" s="77"/>
      <c r="X1518" s="77"/>
      <c r="Y1518" s="77"/>
      <c r="Z1518" s="31" t="str">
        <f t="shared" si="128"/>
        <v/>
      </c>
      <c r="AA1518" s="81">
        <f t="shared" si="129"/>
        <v>0</v>
      </c>
      <c r="AB1518" s="81">
        <f t="shared" si="130"/>
        <v>0</v>
      </c>
      <c r="AC1518" s="338"/>
      <c r="AD1518" s="238"/>
      <c r="AE1518" s="238"/>
      <c r="AF1518" s="184"/>
      <c r="AG1518" s="184"/>
      <c r="AH1518" s="200"/>
      <c r="AI1518" s="200"/>
      <c r="AJ1518" s="216"/>
      <c r="AK1518" s="216"/>
      <c r="AL1518" s="216"/>
      <c r="AM1518" s="252"/>
      <c r="AN1518" s="252"/>
      <c r="AO1518" s="252"/>
      <c r="AP1518" s="252"/>
      <c r="AQ1518" s="265"/>
      <c r="AR1518" s="208"/>
    </row>
    <row r="1519" spans="1:44" ht="13.5" customHeight="1" x14ac:dyDescent="0.2">
      <c r="A1519" s="290"/>
      <c r="B1519" s="275"/>
      <c r="C1519" s="272"/>
      <c r="D1519" s="275"/>
      <c r="E1519" s="281"/>
      <c r="F1519" s="275"/>
      <c r="G1519" s="284"/>
      <c r="H1519" s="197"/>
      <c r="I1519" s="295"/>
      <c r="J1519" s="197"/>
      <c r="K1519" s="195"/>
      <c r="L1519" s="195"/>
      <c r="M1519" s="197"/>
      <c r="N1519" s="184"/>
      <c r="O1519" s="184"/>
      <c r="P1519" s="235"/>
      <c r="Q1519" s="195"/>
      <c r="R1519" s="257"/>
      <c r="S1519" s="30" t="s">
        <v>1622</v>
      </c>
      <c r="T1519" s="76"/>
      <c r="U1519" s="77"/>
      <c r="V1519" s="77"/>
      <c r="W1519" s="77"/>
      <c r="X1519" s="77"/>
      <c r="Y1519" s="77"/>
      <c r="Z1519" s="31" t="str">
        <f t="shared" si="128"/>
        <v/>
      </c>
      <c r="AA1519" s="81">
        <f t="shared" si="129"/>
        <v>0</v>
      </c>
      <c r="AB1519" s="81">
        <f t="shared" si="130"/>
        <v>0</v>
      </c>
      <c r="AC1519" s="338"/>
      <c r="AD1519" s="238"/>
      <c r="AE1519" s="238"/>
      <c r="AF1519" s="184"/>
      <c r="AG1519" s="184"/>
      <c r="AH1519" s="200"/>
      <c r="AI1519" s="200"/>
      <c r="AJ1519" s="216"/>
      <c r="AK1519" s="216"/>
      <c r="AL1519" s="216"/>
      <c r="AM1519" s="252"/>
      <c r="AN1519" s="252"/>
      <c r="AO1519" s="252"/>
      <c r="AP1519" s="252"/>
      <c r="AQ1519" s="265"/>
      <c r="AR1519" s="209"/>
    </row>
    <row r="1520" spans="1:44" ht="13.5" customHeight="1" x14ac:dyDescent="0.2">
      <c r="A1520" s="290"/>
      <c r="B1520" s="275"/>
      <c r="C1520" s="272"/>
      <c r="D1520" s="275"/>
      <c r="E1520" s="281"/>
      <c r="F1520" s="275"/>
      <c r="G1520" s="284"/>
      <c r="H1520" s="197"/>
      <c r="I1520" s="295"/>
      <c r="J1520" s="197"/>
      <c r="K1520" s="195"/>
      <c r="L1520" s="195"/>
      <c r="M1520" s="197"/>
      <c r="N1520" s="184"/>
      <c r="O1520" s="184"/>
      <c r="P1520" s="235"/>
      <c r="Q1520" s="195"/>
      <c r="R1520" s="257"/>
      <c r="S1520" s="30" t="s">
        <v>1623</v>
      </c>
      <c r="T1520" s="76"/>
      <c r="U1520" s="77"/>
      <c r="V1520" s="77"/>
      <c r="W1520" s="77"/>
      <c r="X1520" s="77"/>
      <c r="Y1520" s="77"/>
      <c r="Z1520" s="31" t="str">
        <f t="shared" si="128"/>
        <v/>
      </c>
      <c r="AA1520" s="81">
        <f t="shared" si="129"/>
        <v>0</v>
      </c>
      <c r="AB1520" s="81">
        <f t="shared" si="130"/>
        <v>0</v>
      </c>
      <c r="AC1520" s="338"/>
      <c r="AD1520" s="238"/>
      <c r="AE1520" s="238"/>
      <c r="AF1520" s="184"/>
      <c r="AG1520" s="184"/>
      <c r="AH1520" s="200"/>
      <c r="AI1520" s="200"/>
      <c r="AJ1520" s="216"/>
      <c r="AK1520" s="216"/>
      <c r="AL1520" s="216"/>
      <c r="AM1520" s="252"/>
      <c r="AN1520" s="252"/>
      <c r="AO1520" s="252"/>
      <c r="AP1520" s="252"/>
      <c r="AQ1520" s="265"/>
      <c r="AR1520" s="209"/>
    </row>
    <row r="1521" spans="1:44" ht="13.5" customHeight="1" x14ac:dyDescent="0.2">
      <c r="A1521" s="290"/>
      <c r="B1521" s="275"/>
      <c r="C1521" s="272"/>
      <c r="D1521" s="275"/>
      <c r="E1521" s="281"/>
      <c r="F1521" s="275"/>
      <c r="G1521" s="284"/>
      <c r="H1521" s="197"/>
      <c r="I1521" s="295"/>
      <c r="J1521" s="197"/>
      <c r="K1521" s="195"/>
      <c r="L1521" s="195"/>
      <c r="M1521" s="197"/>
      <c r="N1521" s="184"/>
      <c r="O1521" s="184"/>
      <c r="P1521" s="235"/>
      <c r="Q1521" s="195"/>
      <c r="R1521" s="257"/>
      <c r="S1521" s="30" t="s">
        <v>1624</v>
      </c>
      <c r="T1521" s="76"/>
      <c r="U1521" s="77"/>
      <c r="V1521" s="77"/>
      <c r="W1521" s="77"/>
      <c r="X1521" s="77"/>
      <c r="Y1521" s="77"/>
      <c r="Z1521" s="31" t="str">
        <f t="shared" si="128"/>
        <v/>
      </c>
      <c r="AA1521" s="81">
        <f t="shared" si="129"/>
        <v>0</v>
      </c>
      <c r="AB1521" s="81">
        <f t="shared" si="130"/>
        <v>0</v>
      </c>
      <c r="AC1521" s="338"/>
      <c r="AD1521" s="238"/>
      <c r="AE1521" s="238"/>
      <c r="AF1521" s="184"/>
      <c r="AG1521" s="184"/>
      <c r="AH1521" s="200"/>
      <c r="AI1521" s="200"/>
      <c r="AJ1521" s="216"/>
      <c r="AK1521" s="216"/>
      <c r="AL1521" s="216"/>
      <c r="AM1521" s="252"/>
      <c r="AN1521" s="252"/>
      <c r="AO1521" s="252"/>
      <c r="AP1521" s="252"/>
      <c r="AQ1521" s="265"/>
      <c r="AR1521" s="209"/>
    </row>
    <row r="1522" spans="1:44" ht="13.5" customHeight="1" x14ac:dyDescent="0.2">
      <c r="A1522" s="290"/>
      <c r="B1522" s="275"/>
      <c r="C1522" s="272"/>
      <c r="D1522" s="275"/>
      <c r="E1522" s="281"/>
      <c r="F1522" s="275"/>
      <c r="G1522" s="284"/>
      <c r="H1522" s="197"/>
      <c r="I1522" s="295"/>
      <c r="J1522" s="197"/>
      <c r="K1522" s="195"/>
      <c r="L1522" s="195"/>
      <c r="M1522" s="197"/>
      <c r="N1522" s="184"/>
      <c r="O1522" s="184"/>
      <c r="P1522" s="235"/>
      <c r="Q1522" s="195"/>
      <c r="R1522" s="257"/>
      <c r="S1522" s="30" t="s">
        <v>1625</v>
      </c>
      <c r="T1522" s="76"/>
      <c r="U1522" s="77"/>
      <c r="V1522" s="77"/>
      <c r="W1522" s="77"/>
      <c r="X1522" s="77"/>
      <c r="Y1522" s="77"/>
      <c r="Z1522" s="31" t="str">
        <f t="shared" si="128"/>
        <v/>
      </c>
      <c r="AA1522" s="81">
        <f t="shared" si="129"/>
        <v>0</v>
      </c>
      <c r="AB1522" s="81">
        <f t="shared" si="130"/>
        <v>0</v>
      </c>
      <c r="AC1522" s="338"/>
      <c r="AD1522" s="238"/>
      <c r="AE1522" s="238"/>
      <c r="AF1522" s="184"/>
      <c r="AG1522" s="184"/>
      <c r="AH1522" s="200"/>
      <c r="AI1522" s="200"/>
      <c r="AJ1522" s="216"/>
      <c r="AK1522" s="216"/>
      <c r="AL1522" s="216"/>
      <c r="AM1522" s="252"/>
      <c r="AN1522" s="252"/>
      <c r="AO1522" s="252"/>
      <c r="AP1522" s="252"/>
      <c r="AQ1522" s="265"/>
      <c r="AR1522" s="209"/>
    </row>
    <row r="1523" spans="1:44" ht="13.5" customHeight="1" x14ac:dyDescent="0.2">
      <c r="A1523" s="290"/>
      <c r="B1523" s="275"/>
      <c r="C1523" s="272"/>
      <c r="D1523" s="275"/>
      <c r="E1523" s="281"/>
      <c r="F1523" s="275"/>
      <c r="G1523" s="284"/>
      <c r="H1523" s="197"/>
      <c r="I1523" s="295">
        <v>60.5</v>
      </c>
      <c r="J1523" s="197"/>
      <c r="K1523" s="195"/>
      <c r="L1523" s="195"/>
      <c r="M1523" s="197"/>
      <c r="N1523" s="184"/>
      <c r="O1523" s="184"/>
      <c r="P1523" s="235"/>
      <c r="Q1523" s="195"/>
      <c r="R1523" s="298">
        <f>IF(Q1523="SI",1,IF(Q1523="NO",3,0))</f>
        <v>0</v>
      </c>
      <c r="S1523" s="30" t="s">
        <v>1626</v>
      </c>
      <c r="T1523" s="76"/>
      <c r="U1523" s="77"/>
      <c r="V1523" s="77"/>
      <c r="W1523" s="77"/>
      <c r="X1523" s="77"/>
      <c r="Y1523" s="77"/>
      <c r="Z1523" s="31" t="str">
        <f t="shared" si="128"/>
        <v/>
      </c>
      <c r="AA1523" s="81">
        <f t="shared" si="129"/>
        <v>0</v>
      </c>
      <c r="AB1523" s="81">
        <f t="shared" si="130"/>
        <v>0</v>
      </c>
      <c r="AC1523" s="338"/>
      <c r="AD1523" s="238"/>
      <c r="AE1523" s="238"/>
      <c r="AF1523" s="184"/>
      <c r="AG1523" s="184"/>
      <c r="AH1523" s="200"/>
      <c r="AI1523" s="200"/>
      <c r="AJ1523" s="216"/>
      <c r="AK1523" s="216"/>
      <c r="AL1523" s="216"/>
      <c r="AM1523" s="252"/>
      <c r="AN1523" s="252"/>
      <c r="AO1523" s="252"/>
      <c r="AP1523" s="252"/>
      <c r="AQ1523" s="265"/>
      <c r="AR1523" s="208"/>
    </row>
    <row r="1524" spans="1:44" ht="13.5" customHeight="1" x14ac:dyDescent="0.2">
      <c r="A1524" s="290"/>
      <c r="B1524" s="275"/>
      <c r="C1524" s="272"/>
      <c r="D1524" s="275"/>
      <c r="E1524" s="281"/>
      <c r="F1524" s="275"/>
      <c r="G1524" s="284"/>
      <c r="H1524" s="197"/>
      <c r="I1524" s="295"/>
      <c r="J1524" s="197"/>
      <c r="K1524" s="195"/>
      <c r="L1524" s="195"/>
      <c r="M1524" s="197"/>
      <c r="N1524" s="184"/>
      <c r="O1524" s="184"/>
      <c r="P1524" s="235"/>
      <c r="Q1524" s="195"/>
      <c r="R1524" s="257"/>
      <c r="S1524" s="30" t="s">
        <v>1627</v>
      </c>
      <c r="T1524" s="76"/>
      <c r="U1524" s="77"/>
      <c r="V1524" s="77"/>
      <c r="W1524" s="77"/>
      <c r="X1524" s="77"/>
      <c r="Y1524" s="77"/>
      <c r="Z1524" s="31" t="str">
        <f t="shared" si="128"/>
        <v/>
      </c>
      <c r="AA1524" s="81">
        <f t="shared" si="129"/>
        <v>0</v>
      </c>
      <c r="AB1524" s="81">
        <f t="shared" si="130"/>
        <v>0</v>
      </c>
      <c r="AC1524" s="338"/>
      <c r="AD1524" s="238"/>
      <c r="AE1524" s="238"/>
      <c r="AF1524" s="184"/>
      <c r="AG1524" s="184"/>
      <c r="AH1524" s="200"/>
      <c r="AI1524" s="200"/>
      <c r="AJ1524" s="216"/>
      <c r="AK1524" s="216"/>
      <c r="AL1524" s="216"/>
      <c r="AM1524" s="252"/>
      <c r="AN1524" s="252"/>
      <c r="AO1524" s="252"/>
      <c r="AP1524" s="252"/>
      <c r="AQ1524" s="265"/>
      <c r="AR1524" s="209"/>
    </row>
    <row r="1525" spans="1:44" ht="13.5" customHeight="1" x14ac:dyDescent="0.2">
      <c r="A1525" s="290"/>
      <c r="B1525" s="275"/>
      <c r="C1525" s="272"/>
      <c r="D1525" s="275"/>
      <c r="E1525" s="281"/>
      <c r="F1525" s="275"/>
      <c r="G1525" s="284"/>
      <c r="H1525" s="197"/>
      <c r="I1525" s="295"/>
      <c r="J1525" s="197"/>
      <c r="K1525" s="195"/>
      <c r="L1525" s="195"/>
      <c r="M1525" s="197"/>
      <c r="N1525" s="184"/>
      <c r="O1525" s="184"/>
      <c r="P1525" s="235"/>
      <c r="Q1525" s="195"/>
      <c r="R1525" s="257"/>
      <c r="S1525" s="30" t="s">
        <v>1628</v>
      </c>
      <c r="T1525" s="76"/>
      <c r="U1525" s="77"/>
      <c r="V1525" s="77"/>
      <c r="W1525" s="77"/>
      <c r="X1525" s="77"/>
      <c r="Y1525" s="77"/>
      <c r="Z1525" s="31" t="str">
        <f t="shared" si="128"/>
        <v/>
      </c>
      <c r="AA1525" s="81">
        <f t="shared" si="129"/>
        <v>0</v>
      </c>
      <c r="AB1525" s="81">
        <f t="shared" si="130"/>
        <v>0</v>
      </c>
      <c r="AC1525" s="338"/>
      <c r="AD1525" s="238"/>
      <c r="AE1525" s="238"/>
      <c r="AF1525" s="184"/>
      <c r="AG1525" s="184"/>
      <c r="AH1525" s="200"/>
      <c r="AI1525" s="200"/>
      <c r="AJ1525" s="216"/>
      <c r="AK1525" s="216"/>
      <c r="AL1525" s="216"/>
      <c r="AM1525" s="252"/>
      <c r="AN1525" s="252"/>
      <c r="AO1525" s="252"/>
      <c r="AP1525" s="252"/>
      <c r="AQ1525" s="265"/>
      <c r="AR1525" s="209"/>
    </row>
    <row r="1526" spans="1:44" ht="13.5" customHeight="1" x14ac:dyDescent="0.2">
      <c r="A1526" s="290"/>
      <c r="B1526" s="275"/>
      <c r="C1526" s="272"/>
      <c r="D1526" s="275"/>
      <c r="E1526" s="281"/>
      <c r="F1526" s="275"/>
      <c r="G1526" s="284"/>
      <c r="H1526" s="197"/>
      <c r="I1526" s="295"/>
      <c r="J1526" s="197"/>
      <c r="K1526" s="195"/>
      <c r="L1526" s="195"/>
      <c r="M1526" s="197"/>
      <c r="N1526" s="184"/>
      <c r="O1526" s="184"/>
      <c r="P1526" s="235"/>
      <c r="Q1526" s="195"/>
      <c r="R1526" s="257"/>
      <c r="S1526" s="30" t="s">
        <v>1629</v>
      </c>
      <c r="T1526" s="76"/>
      <c r="U1526" s="77"/>
      <c r="V1526" s="77"/>
      <c r="W1526" s="77"/>
      <c r="X1526" s="77"/>
      <c r="Y1526" s="77"/>
      <c r="Z1526" s="31" t="str">
        <f t="shared" si="128"/>
        <v/>
      </c>
      <c r="AA1526" s="81">
        <f t="shared" si="129"/>
        <v>0</v>
      </c>
      <c r="AB1526" s="81">
        <f t="shared" si="130"/>
        <v>0</v>
      </c>
      <c r="AC1526" s="338"/>
      <c r="AD1526" s="238"/>
      <c r="AE1526" s="238"/>
      <c r="AF1526" s="184"/>
      <c r="AG1526" s="184"/>
      <c r="AH1526" s="200"/>
      <c r="AI1526" s="200"/>
      <c r="AJ1526" s="216"/>
      <c r="AK1526" s="216"/>
      <c r="AL1526" s="216"/>
      <c r="AM1526" s="252"/>
      <c r="AN1526" s="252"/>
      <c r="AO1526" s="252"/>
      <c r="AP1526" s="252"/>
      <c r="AQ1526" s="265"/>
      <c r="AR1526" s="209"/>
    </row>
    <row r="1527" spans="1:44" ht="13.5" customHeight="1" x14ac:dyDescent="0.2">
      <c r="A1527" s="291"/>
      <c r="B1527" s="276"/>
      <c r="C1527" s="273"/>
      <c r="D1527" s="276"/>
      <c r="E1527" s="282"/>
      <c r="F1527" s="276"/>
      <c r="G1527" s="285"/>
      <c r="H1527" s="198"/>
      <c r="I1527" s="296"/>
      <c r="J1527" s="198"/>
      <c r="K1527" s="233"/>
      <c r="L1527" s="233"/>
      <c r="M1527" s="198"/>
      <c r="N1527" s="185"/>
      <c r="O1527" s="185"/>
      <c r="P1527" s="236"/>
      <c r="Q1527" s="233"/>
      <c r="R1527" s="299"/>
      <c r="S1527" s="32" t="s">
        <v>1630</v>
      </c>
      <c r="T1527" s="78"/>
      <c r="U1527" s="79"/>
      <c r="V1527" s="79"/>
      <c r="W1527" s="79"/>
      <c r="X1527" s="79"/>
      <c r="Y1527" s="79"/>
      <c r="Z1527" s="33" t="str">
        <f t="shared" si="128"/>
        <v/>
      </c>
      <c r="AA1527" s="82">
        <f t="shared" si="129"/>
        <v>0</v>
      </c>
      <c r="AB1527" s="82">
        <f t="shared" si="130"/>
        <v>0</v>
      </c>
      <c r="AC1527" s="339"/>
      <c r="AD1527" s="239"/>
      <c r="AE1527" s="239"/>
      <c r="AF1527" s="185"/>
      <c r="AG1527" s="185"/>
      <c r="AH1527" s="201"/>
      <c r="AI1527" s="201"/>
      <c r="AJ1527" s="217"/>
      <c r="AK1527" s="217"/>
      <c r="AL1527" s="217"/>
      <c r="AM1527" s="253"/>
      <c r="AN1527" s="253"/>
      <c r="AO1527" s="253"/>
      <c r="AP1527" s="253"/>
      <c r="AQ1527" s="266"/>
      <c r="AR1527" s="210"/>
    </row>
    <row r="1528" spans="1:44" ht="13.5" x14ac:dyDescent="0.2">
      <c r="A1528" s="277" t="str">
        <f>IF(E1528&lt;&gt;"",'Información General'!$D$15&amp;"_"&amp;+$A$1+61,"")</f>
        <v/>
      </c>
      <c r="B1528" s="286"/>
      <c r="C1528" s="221"/>
      <c r="D1528" s="221"/>
      <c r="E1528" s="218"/>
      <c r="F1528" s="221"/>
      <c r="G1528" s="224"/>
      <c r="H1528" s="242"/>
      <c r="I1528" s="245">
        <v>61.1</v>
      </c>
      <c r="J1528" s="227"/>
      <c r="K1528" s="232"/>
      <c r="L1528" s="232"/>
      <c r="M1528" s="227"/>
      <c r="N1528" s="189"/>
      <c r="O1528" s="189"/>
      <c r="P1528" s="192" t="str">
        <f>IF(AND(N1528&lt;&gt;"",O1528&lt;&gt;""),IF(AND(N1528&gt;5,O1528&gt;5),"I",IF(AND(N1528&lt;=5,O1528&gt;5),"II",IF(AND(N1528&gt;5,O1528&lt;=5),"IV",IF(AND(N1528&lt;=5,O1528&lt;=5),"III")))),"")</f>
        <v/>
      </c>
      <c r="Q1528" s="232"/>
      <c r="R1528" s="310">
        <f>IF(Q1528="SI",1,IF(Q1528="NO",3,0))</f>
        <v>0</v>
      </c>
      <c r="S1528" s="28" t="s">
        <v>1631</v>
      </c>
      <c r="T1528" s="73"/>
      <c r="U1528" s="74"/>
      <c r="V1528" s="74"/>
      <c r="W1528" s="74"/>
      <c r="X1528" s="74"/>
      <c r="Y1528" s="74"/>
      <c r="Z1528" s="31" t="str">
        <f t="shared" si="128"/>
        <v/>
      </c>
      <c r="AA1528" s="81">
        <f t="shared" si="129"/>
        <v>0</v>
      </c>
      <c r="AB1528" s="80">
        <f t="shared" si="130"/>
        <v>0</v>
      </c>
      <c r="AC1528" s="307" t="str">
        <f>IF(SUM(R1528:R1552)&gt;=1,IF((SUM(R1528:R1552)/COUNTA(Q1528:Q1552))=1,IF(SUM(AA1528:AA1552)&gt;=1,IF(SUM(AA1528:AA1552)/(SUM(AA1528:AA1552)+SUM(AB1528:AB1552))=100%,"SI","NO"),"NO"),"NO"),"")</f>
        <v/>
      </c>
      <c r="AD1528" s="241" t="str">
        <f>IF($N1528=1,"b","")</f>
        <v/>
      </c>
      <c r="AE1528" s="241" t="str">
        <f>IF($O1528=1,"b","")</f>
        <v/>
      </c>
      <c r="AF1528" s="189"/>
      <c r="AG1528" s="189"/>
      <c r="AH1528" s="202">
        <f>IF(OR($AD1528="b",$AE1528="b"),2,0)</f>
        <v>0</v>
      </c>
      <c r="AI1528" s="202">
        <f>IF(AND($N1528=1,$AF1528=1,$O1528=1,$AG1528=1),1,0)</f>
        <v>0</v>
      </c>
      <c r="AJ1528" s="186">
        <f>IF(AF1528&lt;&gt;"",IF(AI1528=1,1,IF(OR($AF1528&gt;$N1528,AND($AC1528="SI",$AF1528=$N1528),AND($AC1528="NO",$AF1528&lt;&gt;$N1528)),0,1)),0)</f>
        <v>0</v>
      </c>
      <c r="AK1528" s="186">
        <f>IF(AG1528&lt;&gt;"",IF(AI1528=1,1,IF(OR(AG1528&gt;O1528,AND(AC1528="SI",AG1528=O1528),AND(AC1528="NO",AG1528&lt;&gt;O1528)),0,1)),0)</f>
        <v>0</v>
      </c>
      <c r="AL1528" s="186">
        <f>IF(AC1528&lt;&gt;"",(+AI1528+AJ1528+AK1528),0)</f>
        <v>0</v>
      </c>
      <c r="AM1528" s="251" t="str">
        <f>IF($AL1528&gt;=2,IF(AND($AF1528="",$AG1528=""),"",IF(AND($AF1528&gt;5,$AG1528&gt;5),"I","")),"")</f>
        <v/>
      </c>
      <c r="AN1528" s="251" t="str">
        <f>IF($AL1528&gt;=2,IF(AND($AF1528="",$AG1528=""),"",IF(AND($AF1528&lt;6,$AG1528&gt;5),"II","")),"")</f>
        <v/>
      </c>
      <c r="AO1528" s="251" t="str">
        <f>IF($AL1528&gt;=2,IF(AND($AF1528="",$AG1528=""),"",IF(AND($AF1528&lt;6,$AG1528&lt;6),"III","")),"")</f>
        <v/>
      </c>
      <c r="AP1528" s="251" t="str">
        <f>IF($AL1528&gt;=2,IF(AND($AF1528="",$AG1528=""),"",IF(AND($AF1528&gt;5,$AG1528&lt;6),"IV","")),"")</f>
        <v/>
      </c>
      <c r="AQ1528" s="261"/>
      <c r="AR1528" s="254"/>
    </row>
    <row r="1529" spans="1:44" ht="13.5" customHeight="1" x14ac:dyDescent="0.2">
      <c r="A1529" s="278"/>
      <c r="B1529" s="287"/>
      <c r="C1529" s="222"/>
      <c r="D1529" s="222"/>
      <c r="E1529" s="219"/>
      <c r="F1529" s="222"/>
      <c r="G1529" s="225"/>
      <c r="H1529" s="197"/>
      <c r="I1529" s="243"/>
      <c r="J1529" s="182"/>
      <c r="K1529" s="180"/>
      <c r="L1529" s="180"/>
      <c r="M1529" s="182"/>
      <c r="N1529" s="190"/>
      <c r="O1529" s="190"/>
      <c r="P1529" s="193"/>
      <c r="Q1529" s="180"/>
      <c r="R1529" s="257"/>
      <c r="S1529" s="30" t="s">
        <v>1632</v>
      </c>
      <c r="T1529" s="76"/>
      <c r="U1529" s="77"/>
      <c r="V1529" s="77"/>
      <c r="W1529" s="77"/>
      <c r="X1529" s="77"/>
      <c r="Y1529" s="77"/>
      <c r="Z1529" s="31" t="str">
        <f t="shared" si="128"/>
        <v/>
      </c>
      <c r="AA1529" s="81">
        <f t="shared" si="129"/>
        <v>0</v>
      </c>
      <c r="AB1529" s="81">
        <f t="shared" si="130"/>
        <v>0</v>
      </c>
      <c r="AC1529" s="343"/>
      <c r="AD1529" s="238"/>
      <c r="AE1529" s="238"/>
      <c r="AF1529" s="190"/>
      <c r="AG1529" s="190"/>
      <c r="AH1529" s="200"/>
      <c r="AI1529" s="200"/>
      <c r="AJ1529" s="187"/>
      <c r="AK1529" s="187"/>
      <c r="AL1529" s="187"/>
      <c r="AM1529" s="252"/>
      <c r="AN1529" s="252"/>
      <c r="AO1529" s="252"/>
      <c r="AP1529" s="252"/>
      <c r="AQ1529" s="262"/>
      <c r="AR1529" s="209"/>
    </row>
    <row r="1530" spans="1:44" ht="13.5" customHeight="1" x14ac:dyDescent="0.2">
      <c r="A1530" s="278"/>
      <c r="B1530" s="287"/>
      <c r="C1530" s="222"/>
      <c r="D1530" s="222"/>
      <c r="E1530" s="219"/>
      <c r="F1530" s="222"/>
      <c r="G1530" s="225"/>
      <c r="H1530" s="197"/>
      <c r="I1530" s="243"/>
      <c r="J1530" s="182"/>
      <c r="K1530" s="180"/>
      <c r="L1530" s="180"/>
      <c r="M1530" s="182"/>
      <c r="N1530" s="190"/>
      <c r="O1530" s="190"/>
      <c r="P1530" s="193"/>
      <c r="Q1530" s="180"/>
      <c r="R1530" s="257"/>
      <c r="S1530" s="30" t="s">
        <v>1633</v>
      </c>
      <c r="T1530" s="76"/>
      <c r="U1530" s="77"/>
      <c r="V1530" s="77"/>
      <c r="W1530" s="77"/>
      <c r="X1530" s="77"/>
      <c r="Y1530" s="77"/>
      <c r="Z1530" s="31" t="str">
        <f t="shared" si="128"/>
        <v/>
      </c>
      <c r="AA1530" s="81">
        <f t="shared" si="129"/>
        <v>0</v>
      </c>
      <c r="AB1530" s="81">
        <f t="shared" si="130"/>
        <v>0</v>
      </c>
      <c r="AC1530" s="343"/>
      <c r="AD1530" s="238"/>
      <c r="AE1530" s="238"/>
      <c r="AF1530" s="190"/>
      <c r="AG1530" s="190"/>
      <c r="AH1530" s="200"/>
      <c r="AI1530" s="200"/>
      <c r="AJ1530" s="187"/>
      <c r="AK1530" s="187"/>
      <c r="AL1530" s="187"/>
      <c r="AM1530" s="252"/>
      <c r="AN1530" s="252"/>
      <c r="AO1530" s="252"/>
      <c r="AP1530" s="252"/>
      <c r="AQ1530" s="262"/>
      <c r="AR1530" s="209"/>
    </row>
    <row r="1531" spans="1:44" ht="13.5" customHeight="1" x14ac:dyDescent="0.2">
      <c r="A1531" s="278"/>
      <c r="B1531" s="287"/>
      <c r="C1531" s="222"/>
      <c r="D1531" s="222"/>
      <c r="E1531" s="219"/>
      <c r="F1531" s="222"/>
      <c r="G1531" s="225"/>
      <c r="H1531" s="197"/>
      <c r="I1531" s="243"/>
      <c r="J1531" s="182"/>
      <c r="K1531" s="180"/>
      <c r="L1531" s="180"/>
      <c r="M1531" s="182"/>
      <c r="N1531" s="190"/>
      <c r="O1531" s="190"/>
      <c r="P1531" s="193"/>
      <c r="Q1531" s="180"/>
      <c r="R1531" s="257"/>
      <c r="S1531" s="30" t="s">
        <v>1634</v>
      </c>
      <c r="T1531" s="76"/>
      <c r="U1531" s="77"/>
      <c r="V1531" s="77"/>
      <c r="W1531" s="77"/>
      <c r="X1531" s="77"/>
      <c r="Y1531" s="77"/>
      <c r="Z1531" s="31" t="str">
        <f t="shared" si="128"/>
        <v/>
      </c>
      <c r="AA1531" s="81">
        <f t="shared" si="129"/>
        <v>0</v>
      </c>
      <c r="AB1531" s="81">
        <f t="shared" si="130"/>
        <v>0</v>
      </c>
      <c r="AC1531" s="343"/>
      <c r="AD1531" s="238"/>
      <c r="AE1531" s="238"/>
      <c r="AF1531" s="190"/>
      <c r="AG1531" s="190"/>
      <c r="AH1531" s="200"/>
      <c r="AI1531" s="200"/>
      <c r="AJ1531" s="187"/>
      <c r="AK1531" s="187"/>
      <c r="AL1531" s="187"/>
      <c r="AM1531" s="252"/>
      <c r="AN1531" s="252"/>
      <c r="AO1531" s="252"/>
      <c r="AP1531" s="252"/>
      <c r="AQ1531" s="262"/>
      <c r="AR1531" s="209"/>
    </row>
    <row r="1532" spans="1:44" ht="13.5" customHeight="1" x14ac:dyDescent="0.2">
      <c r="A1532" s="278"/>
      <c r="B1532" s="287"/>
      <c r="C1532" s="222"/>
      <c r="D1532" s="222"/>
      <c r="E1532" s="219"/>
      <c r="F1532" s="222"/>
      <c r="G1532" s="225"/>
      <c r="H1532" s="197"/>
      <c r="I1532" s="243"/>
      <c r="J1532" s="182"/>
      <c r="K1532" s="180"/>
      <c r="L1532" s="180"/>
      <c r="M1532" s="182"/>
      <c r="N1532" s="190"/>
      <c r="O1532" s="190"/>
      <c r="P1532" s="193"/>
      <c r="Q1532" s="180"/>
      <c r="R1532" s="257"/>
      <c r="S1532" s="30" t="s">
        <v>1635</v>
      </c>
      <c r="T1532" s="76"/>
      <c r="U1532" s="77"/>
      <c r="V1532" s="77"/>
      <c r="W1532" s="77"/>
      <c r="X1532" s="77"/>
      <c r="Y1532" s="77"/>
      <c r="Z1532" s="31" t="str">
        <f t="shared" si="128"/>
        <v/>
      </c>
      <c r="AA1532" s="81">
        <f t="shared" si="129"/>
        <v>0</v>
      </c>
      <c r="AB1532" s="81">
        <f t="shared" si="130"/>
        <v>0</v>
      </c>
      <c r="AC1532" s="343"/>
      <c r="AD1532" s="238"/>
      <c r="AE1532" s="238"/>
      <c r="AF1532" s="190"/>
      <c r="AG1532" s="190"/>
      <c r="AH1532" s="200"/>
      <c r="AI1532" s="200"/>
      <c r="AJ1532" s="187"/>
      <c r="AK1532" s="187"/>
      <c r="AL1532" s="187"/>
      <c r="AM1532" s="252"/>
      <c r="AN1532" s="252"/>
      <c r="AO1532" s="252"/>
      <c r="AP1532" s="252"/>
      <c r="AQ1532" s="262"/>
      <c r="AR1532" s="209"/>
    </row>
    <row r="1533" spans="1:44" ht="13.5" customHeight="1" x14ac:dyDescent="0.2">
      <c r="A1533" s="278"/>
      <c r="B1533" s="287"/>
      <c r="C1533" s="222"/>
      <c r="D1533" s="222"/>
      <c r="E1533" s="219"/>
      <c r="F1533" s="222"/>
      <c r="G1533" s="225"/>
      <c r="H1533" s="197"/>
      <c r="I1533" s="243">
        <v>61.2</v>
      </c>
      <c r="J1533" s="182"/>
      <c r="K1533" s="180"/>
      <c r="L1533" s="180"/>
      <c r="M1533" s="182"/>
      <c r="N1533" s="190"/>
      <c r="O1533" s="190"/>
      <c r="P1533" s="193"/>
      <c r="Q1533" s="180"/>
      <c r="R1533" s="256">
        <f>IF(Q1533="SI",1,IF(Q1533="NO",3,0))</f>
        <v>0</v>
      </c>
      <c r="S1533" s="30" t="s">
        <v>1636</v>
      </c>
      <c r="T1533" s="76"/>
      <c r="U1533" s="77"/>
      <c r="V1533" s="77"/>
      <c r="W1533" s="77"/>
      <c r="X1533" s="77"/>
      <c r="Y1533" s="77"/>
      <c r="Z1533" s="31" t="str">
        <f t="shared" si="128"/>
        <v/>
      </c>
      <c r="AA1533" s="81">
        <f t="shared" si="129"/>
        <v>0</v>
      </c>
      <c r="AB1533" s="81">
        <f t="shared" si="130"/>
        <v>0</v>
      </c>
      <c r="AC1533" s="343"/>
      <c r="AD1533" s="238"/>
      <c r="AE1533" s="238"/>
      <c r="AF1533" s="190"/>
      <c r="AG1533" s="190"/>
      <c r="AH1533" s="200"/>
      <c r="AI1533" s="200"/>
      <c r="AJ1533" s="187"/>
      <c r="AK1533" s="187"/>
      <c r="AL1533" s="187"/>
      <c r="AM1533" s="252"/>
      <c r="AN1533" s="252"/>
      <c r="AO1533" s="252"/>
      <c r="AP1533" s="252"/>
      <c r="AQ1533" s="262"/>
      <c r="AR1533" s="255"/>
    </row>
    <row r="1534" spans="1:44" ht="13.5" customHeight="1" x14ac:dyDescent="0.2">
      <c r="A1534" s="278"/>
      <c r="B1534" s="287"/>
      <c r="C1534" s="222"/>
      <c r="D1534" s="222"/>
      <c r="E1534" s="219"/>
      <c r="F1534" s="222"/>
      <c r="G1534" s="225"/>
      <c r="H1534" s="197"/>
      <c r="I1534" s="243"/>
      <c r="J1534" s="182"/>
      <c r="K1534" s="180"/>
      <c r="L1534" s="180"/>
      <c r="M1534" s="182"/>
      <c r="N1534" s="190"/>
      <c r="O1534" s="190"/>
      <c r="P1534" s="193"/>
      <c r="Q1534" s="180"/>
      <c r="R1534" s="257"/>
      <c r="S1534" s="30" t="s">
        <v>1637</v>
      </c>
      <c r="T1534" s="76"/>
      <c r="U1534" s="77"/>
      <c r="V1534" s="77"/>
      <c r="W1534" s="77"/>
      <c r="X1534" s="77"/>
      <c r="Y1534" s="77"/>
      <c r="Z1534" s="31" t="str">
        <f t="shared" si="128"/>
        <v/>
      </c>
      <c r="AA1534" s="81">
        <f t="shared" si="129"/>
        <v>0</v>
      </c>
      <c r="AB1534" s="81">
        <f t="shared" si="130"/>
        <v>0</v>
      </c>
      <c r="AC1534" s="343"/>
      <c r="AD1534" s="238"/>
      <c r="AE1534" s="238"/>
      <c r="AF1534" s="190"/>
      <c r="AG1534" s="190"/>
      <c r="AH1534" s="200"/>
      <c r="AI1534" s="200"/>
      <c r="AJ1534" s="187"/>
      <c r="AK1534" s="187"/>
      <c r="AL1534" s="187"/>
      <c r="AM1534" s="252"/>
      <c r="AN1534" s="252"/>
      <c r="AO1534" s="252"/>
      <c r="AP1534" s="252"/>
      <c r="AQ1534" s="262"/>
      <c r="AR1534" s="209"/>
    </row>
    <row r="1535" spans="1:44" ht="13.5" customHeight="1" x14ac:dyDescent="0.2">
      <c r="A1535" s="278"/>
      <c r="B1535" s="287"/>
      <c r="C1535" s="222"/>
      <c r="D1535" s="222"/>
      <c r="E1535" s="219"/>
      <c r="F1535" s="222"/>
      <c r="G1535" s="225"/>
      <c r="H1535" s="197"/>
      <c r="I1535" s="243"/>
      <c r="J1535" s="182"/>
      <c r="K1535" s="180"/>
      <c r="L1535" s="180"/>
      <c r="M1535" s="182"/>
      <c r="N1535" s="190"/>
      <c r="O1535" s="190"/>
      <c r="P1535" s="193"/>
      <c r="Q1535" s="180"/>
      <c r="R1535" s="257"/>
      <c r="S1535" s="30" t="s">
        <v>1638</v>
      </c>
      <c r="T1535" s="76"/>
      <c r="U1535" s="77"/>
      <c r="V1535" s="77"/>
      <c r="W1535" s="77"/>
      <c r="X1535" s="77"/>
      <c r="Y1535" s="77"/>
      <c r="Z1535" s="31" t="str">
        <f t="shared" si="128"/>
        <v/>
      </c>
      <c r="AA1535" s="81">
        <f t="shared" si="129"/>
        <v>0</v>
      </c>
      <c r="AB1535" s="81">
        <f t="shared" si="130"/>
        <v>0</v>
      </c>
      <c r="AC1535" s="343"/>
      <c r="AD1535" s="238"/>
      <c r="AE1535" s="238"/>
      <c r="AF1535" s="190"/>
      <c r="AG1535" s="190"/>
      <c r="AH1535" s="200"/>
      <c r="AI1535" s="200"/>
      <c r="AJ1535" s="187"/>
      <c r="AK1535" s="187"/>
      <c r="AL1535" s="187"/>
      <c r="AM1535" s="252"/>
      <c r="AN1535" s="252"/>
      <c r="AO1535" s="252"/>
      <c r="AP1535" s="252"/>
      <c r="AQ1535" s="262"/>
      <c r="AR1535" s="209"/>
    </row>
    <row r="1536" spans="1:44" ht="13.5" customHeight="1" x14ac:dyDescent="0.2">
      <c r="A1536" s="278"/>
      <c r="B1536" s="287"/>
      <c r="C1536" s="222"/>
      <c r="D1536" s="222"/>
      <c r="E1536" s="219"/>
      <c r="F1536" s="222"/>
      <c r="G1536" s="225"/>
      <c r="H1536" s="197"/>
      <c r="I1536" s="243"/>
      <c r="J1536" s="182"/>
      <c r="K1536" s="180"/>
      <c r="L1536" s="180"/>
      <c r="M1536" s="182"/>
      <c r="N1536" s="190"/>
      <c r="O1536" s="190"/>
      <c r="P1536" s="193"/>
      <c r="Q1536" s="180"/>
      <c r="R1536" s="257"/>
      <c r="S1536" s="30" t="s">
        <v>1639</v>
      </c>
      <c r="T1536" s="76"/>
      <c r="U1536" s="77"/>
      <c r="V1536" s="77"/>
      <c r="W1536" s="77"/>
      <c r="X1536" s="77"/>
      <c r="Y1536" s="77"/>
      <c r="Z1536" s="31" t="str">
        <f t="shared" si="128"/>
        <v/>
      </c>
      <c r="AA1536" s="81">
        <f t="shared" si="129"/>
        <v>0</v>
      </c>
      <c r="AB1536" s="81">
        <f t="shared" si="130"/>
        <v>0</v>
      </c>
      <c r="AC1536" s="343"/>
      <c r="AD1536" s="238"/>
      <c r="AE1536" s="238"/>
      <c r="AF1536" s="190"/>
      <c r="AG1536" s="190"/>
      <c r="AH1536" s="200"/>
      <c r="AI1536" s="200"/>
      <c r="AJ1536" s="187"/>
      <c r="AK1536" s="187"/>
      <c r="AL1536" s="187"/>
      <c r="AM1536" s="252"/>
      <c r="AN1536" s="252"/>
      <c r="AO1536" s="252"/>
      <c r="AP1536" s="252"/>
      <c r="AQ1536" s="262"/>
      <c r="AR1536" s="209"/>
    </row>
    <row r="1537" spans="1:44" ht="13.5" customHeight="1" x14ac:dyDescent="0.2">
      <c r="A1537" s="278"/>
      <c r="B1537" s="287"/>
      <c r="C1537" s="222"/>
      <c r="D1537" s="222"/>
      <c r="E1537" s="219"/>
      <c r="F1537" s="222"/>
      <c r="G1537" s="225"/>
      <c r="H1537" s="197"/>
      <c r="I1537" s="243"/>
      <c r="J1537" s="182"/>
      <c r="K1537" s="180"/>
      <c r="L1537" s="180"/>
      <c r="M1537" s="182"/>
      <c r="N1537" s="190"/>
      <c r="O1537" s="190"/>
      <c r="P1537" s="193"/>
      <c r="Q1537" s="180"/>
      <c r="R1537" s="257"/>
      <c r="S1537" s="30" t="s">
        <v>1640</v>
      </c>
      <c r="T1537" s="76"/>
      <c r="U1537" s="77"/>
      <c r="V1537" s="77"/>
      <c r="W1537" s="77"/>
      <c r="X1537" s="77"/>
      <c r="Y1537" s="77"/>
      <c r="Z1537" s="31" t="str">
        <f t="shared" si="128"/>
        <v/>
      </c>
      <c r="AA1537" s="81">
        <f t="shared" si="129"/>
        <v>0</v>
      </c>
      <c r="AB1537" s="81">
        <f t="shared" si="130"/>
        <v>0</v>
      </c>
      <c r="AC1537" s="343"/>
      <c r="AD1537" s="238"/>
      <c r="AE1537" s="238"/>
      <c r="AF1537" s="190"/>
      <c r="AG1537" s="190"/>
      <c r="AH1537" s="200"/>
      <c r="AI1537" s="200"/>
      <c r="AJ1537" s="187"/>
      <c r="AK1537" s="187"/>
      <c r="AL1537" s="187"/>
      <c r="AM1537" s="252"/>
      <c r="AN1537" s="252"/>
      <c r="AO1537" s="252"/>
      <c r="AP1537" s="252"/>
      <c r="AQ1537" s="262"/>
      <c r="AR1537" s="209"/>
    </row>
    <row r="1538" spans="1:44" ht="13.5" customHeight="1" x14ac:dyDescent="0.2">
      <c r="A1538" s="278"/>
      <c r="B1538" s="287"/>
      <c r="C1538" s="222"/>
      <c r="D1538" s="222"/>
      <c r="E1538" s="219"/>
      <c r="F1538" s="222"/>
      <c r="G1538" s="225"/>
      <c r="H1538" s="197"/>
      <c r="I1538" s="243">
        <v>61.3</v>
      </c>
      <c r="J1538" s="182"/>
      <c r="K1538" s="180"/>
      <c r="L1538" s="180"/>
      <c r="M1538" s="182"/>
      <c r="N1538" s="190"/>
      <c r="O1538" s="190"/>
      <c r="P1538" s="193"/>
      <c r="Q1538" s="180"/>
      <c r="R1538" s="256">
        <f>IF(Q1538="SI",1,IF(Q1538="NO",3,0))</f>
        <v>0</v>
      </c>
      <c r="S1538" s="30" t="s">
        <v>1641</v>
      </c>
      <c r="T1538" s="76"/>
      <c r="U1538" s="77"/>
      <c r="V1538" s="77"/>
      <c r="W1538" s="77"/>
      <c r="X1538" s="77"/>
      <c r="Y1538" s="77"/>
      <c r="Z1538" s="31" t="str">
        <f t="shared" si="128"/>
        <v/>
      </c>
      <c r="AA1538" s="81">
        <f t="shared" si="129"/>
        <v>0</v>
      </c>
      <c r="AB1538" s="81">
        <f t="shared" si="130"/>
        <v>0</v>
      </c>
      <c r="AC1538" s="343"/>
      <c r="AD1538" s="238"/>
      <c r="AE1538" s="238"/>
      <c r="AF1538" s="190"/>
      <c r="AG1538" s="190"/>
      <c r="AH1538" s="200"/>
      <c r="AI1538" s="200"/>
      <c r="AJ1538" s="187"/>
      <c r="AK1538" s="187"/>
      <c r="AL1538" s="187"/>
      <c r="AM1538" s="252"/>
      <c r="AN1538" s="252"/>
      <c r="AO1538" s="252"/>
      <c r="AP1538" s="252"/>
      <c r="AQ1538" s="262"/>
      <c r="AR1538" s="255"/>
    </row>
    <row r="1539" spans="1:44" ht="13.5" customHeight="1" x14ac:dyDescent="0.2">
      <c r="A1539" s="278"/>
      <c r="B1539" s="287"/>
      <c r="C1539" s="222"/>
      <c r="D1539" s="222"/>
      <c r="E1539" s="219"/>
      <c r="F1539" s="222"/>
      <c r="G1539" s="225"/>
      <c r="H1539" s="197"/>
      <c r="I1539" s="243"/>
      <c r="J1539" s="182"/>
      <c r="K1539" s="180"/>
      <c r="L1539" s="180"/>
      <c r="M1539" s="182"/>
      <c r="N1539" s="190"/>
      <c r="O1539" s="190"/>
      <c r="P1539" s="193"/>
      <c r="Q1539" s="180"/>
      <c r="R1539" s="257"/>
      <c r="S1539" s="30" t="s">
        <v>1642</v>
      </c>
      <c r="T1539" s="76"/>
      <c r="U1539" s="77"/>
      <c r="V1539" s="77"/>
      <c r="W1539" s="77"/>
      <c r="X1539" s="77"/>
      <c r="Y1539" s="77"/>
      <c r="Z1539" s="31" t="str">
        <f t="shared" si="128"/>
        <v/>
      </c>
      <c r="AA1539" s="81">
        <f t="shared" si="129"/>
        <v>0</v>
      </c>
      <c r="AB1539" s="81">
        <f t="shared" si="130"/>
        <v>0</v>
      </c>
      <c r="AC1539" s="343"/>
      <c r="AD1539" s="238"/>
      <c r="AE1539" s="238"/>
      <c r="AF1539" s="190"/>
      <c r="AG1539" s="190"/>
      <c r="AH1539" s="200"/>
      <c r="AI1539" s="200"/>
      <c r="AJ1539" s="187"/>
      <c r="AK1539" s="187"/>
      <c r="AL1539" s="187"/>
      <c r="AM1539" s="252"/>
      <c r="AN1539" s="252"/>
      <c r="AO1539" s="252"/>
      <c r="AP1539" s="252"/>
      <c r="AQ1539" s="262"/>
      <c r="AR1539" s="209"/>
    </row>
    <row r="1540" spans="1:44" ht="13.5" customHeight="1" x14ac:dyDescent="0.2">
      <c r="A1540" s="278"/>
      <c r="B1540" s="287"/>
      <c r="C1540" s="222"/>
      <c r="D1540" s="222"/>
      <c r="E1540" s="219"/>
      <c r="F1540" s="222"/>
      <c r="G1540" s="225"/>
      <c r="H1540" s="197"/>
      <c r="I1540" s="243"/>
      <c r="J1540" s="182"/>
      <c r="K1540" s="180"/>
      <c r="L1540" s="180"/>
      <c r="M1540" s="182"/>
      <c r="N1540" s="190"/>
      <c r="O1540" s="190"/>
      <c r="P1540" s="193"/>
      <c r="Q1540" s="180"/>
      <c r="R1540" s="257"/>
      <c r="S1540" s="30" t="s">
        <v>1643</v>
      </c>
      <c r="T1540" s="76"/>
      <c r="U1540" s="77"/>
      <c r="V1540" s="77"/>
      <c r="W1540" s="77"/>
      <c r="X1540" s="77"/>
      <c r="Y1540" s="77"/>
      <c r="Z1540" s="31" t="str">
        <f t="shared" si="128"/>
        <v/>
      </c>
      <c r="AA1540" s="81">
        <f t="shared" si="129"/>
        <v>0</v>
      </c>
      <c r="AB1540" s="81">
        <f t="shared" si="130"/>
        <v>0</v>
      </c>
      <c r="AC1540" s="343"/>
      <c r="AD1540" s="238"/>
      <c r="AE1540" s="238"/>
      <c r="AF1540" s="190"/>
      <c r="AG1540" s="190"/>
      <c r="AH1540" s="200"/>
      <c r="AI1540" s="200"/>
      <c r="AJ1540" s="187"/>
      <c r="AK1540" s="187"/>
      <c r="AL1540" s="187"/>
      <c r="AM1540" s="252"/>
      <c r="AN1540" s="252"/>
      <c r="AO1540" s="252"/>
      <c r="AP1540" s="252"/>
      <c r="AQ1540" s="262"/>
      <c r="AR1540" s="209"/>
    </row>
    <row r="1541" spans="1:44" ht="13.5" customHeight="1" x14ac:dyDescent="0.2">
      <c r="A1541" s="278"/>
      <c r="B1541" s="287"/>
      <c r="C1541" s="222"/>
      <c r="D1541" s="222"/>
      <c r="E1541" s="219"/>
      <c r="F1541" s="222"/>
      <c r="G1541" s="225"/>
      <c r="H1541" s="197"/>
      <c r="I1541" s="243"/>
      <c r="J1541" s="182"/>
      <c r="K1541" s="180"/>
      <c r="L1541" s="180"/>
      <c r="M1541" s="182"/>
      <c r="N1541" s="190"/>
      <c r="O1541" s="190"/>
      <c r="P1541" s="193"/>
      <c r="Q1541" s="180"/>
      <c r="R1541" s="257"/>
      <c r="S1541" s="30" t="s">
        <v>1644</v>
      </c>
      <c r="T1541" s="76"/>
      <c r="U1541" s="77"/>
      <c r="V1541" s="77"/>
      <c r="W1541" s="77"/>
      <c r="X1541" s="77"/>
      <c r="Y1541" s="77"/>
      <c r="Z1541" s="31" t="str">
        <f t="shared" si="128"/>
        <v/>
      </c>
      <c r="AA1541" s="81">
        <f t="shared" si="129"/>
        <v>0</v>
      </c>
      <c r="AB1541" s="81">
        <f t="shared" si="130"/>
        <v>0</v>
      </c>
      <c r="AC1541" s="343"/>
      <c r="AD1541" s="238"/>
      <c r="AE1541" s="238"/>
      <c r="AF1541" s="190"/>
      <c r="AG1541" s="190"/>
      <c r="AH1541" s="200"/>
      <c r="AI1541" s="200"/>
      <c r="AJ1541" s="187"/>
      <c r="AK1541" s="187"/>
      <c r="AL1541" s="187"/>
      <c r="AM1541" s="252"/>
      <c r="AN1541" s="252"/>
      <c r="AO1541" s="252"/>
      <c r="AP1541" s="252"/>
      <c r="AQ1541" s="262"/>
      <c r="AR1541" s="209"/>
    </row>
    <row r="1542" spans="1:44" ht="13.5" customHeight="1" x14ac:dyDescent="0.2">
      <c r="A1542" s="278"/>
      <c r="B1542" s="287"/>
      <c r="C1542" s="222"/>
      <c r="D1542" s="222"/>
      <c r="E1542" s="219"/>
      <c r="F1542" s="222"/>
      <c r="G1542" s="225"/>
      <c r="H1542" s="197"/>
      <c r="I1542" s="243"/>
      <c r="J1542" s="182"/>
      <c r="K1542" s="180"/>
      <c r="L1542" s="180"/>
      <c r="M1542" s="182"/>
      <c r="N1542" s="190"/>
      <c r="O1542" s="190"/>
      <c r="P1542" s="193"/>
      <c r="Q1542" s="180"/>
      <c r="R1542" s="257"/>
      <c r="S1542" s="30" t="s">
        <v>1645</v>
      </c>
      <c r="T1542" s="76"/>
      <c r="U1542" s="77"/>
      <c r="V1542" s="77"/>
      <c r="W1542" s="77"/>
      <c r="X1542" s="77"/>
      <c r="Y1542" s="77"/>
      <c r="Z1542" s="31" t="str">
        <f t="shared" si="128"/>
        <v/>
      </c>
      <c r="AA1542" s="81">
        <f t="shared" si="129"/>
        <v>0</v>
      </c>
      <c r="AB1542" s="81">
        <f t="shared" si="130"/>
        <v>0</v>
      </c>
      <c r="AC1542" s="343"/>
      <c r="AD1542" s="238"/>
      <c r="AE1542" s="238"/>
      <c r="AF1542" s="190"/>
      <c r="AG1542" s="190"/>
      <c r="AH1542" s="200"/>
      <c r="AI1542" s="200"/>
      <c r="AJ1542" s="187"/>
      <c r="AK1542" s="187"/>
      <c r="AL1542" s="187"/>
      <c r="AM1542" s="252"/>
      <c r="AN1542" s="252"/>
      <c r="AO1542" s="252"/>
      <c r="AP1542" s="252"/>
      <c r="AQ1542" s="262"/>
      <c r="AR1542" s="209"/>
    </row>
    <row r="1543" spans="1:44" ht="13.5" customHeight="1" x14ac:dyDescent="0.2">
      <c r="A1543" s="278"/>
      <c r="B1543" s="287"/>
      <c r="C1543" s="222"/>
      <c r="D1543" s="222"/>
      <c r="E1543" s="219"/>
      <c r="F1543" s="222"/>
      <c r="G1543" s="225"/>
      <c r="H1543" s="197"/>
      <c r="I1543" s="243">
        <v>61.4</v>
      </c>
      <c r="J1543" s="182"/>
      <c r="K1543" s="180"/>
      <c r="L1543" s="180"/>
      <c r="M1543" s="182"/>
      <c r="N1543" s="190"/>
      <c r="O1543" s="190"/>
      <c r="P1543" s="193"/>
      <c r="Q1543" s="180"/>
      <c r="R1543" s="256">
        <f>IF(Q1543="SI",1,IF(Q1543="NO",3,0))</f>
        <v>0</v>
      </c>
      <c r="S1543" s="30" t="s">
        <v>1646</v>
      </c>
      <c r="T1543" s="76"/>
      <c r="U1543" s="77"/>
      <c r="V1543" s="77"/>
      <c r="W1543" s="77"/>
      <c r="X1543" s="77"/>
      <c r="Y1543" s="77"/>
      <c r="Z1543" s="31" t="str">
        <f t="shared" si="128"/>
        <v/>
      </c>
      <c r="AA1543" s="81">
        <f t="shared" si="129"/>
        <v>0</v>
      </c>
      <c r="AB1543" s="81">
        <f t="shared" si="130"/>
        <v>0</v>
      </c>
      <c r="AC1543" s="343"/>
      <c r="AD1543" s="238"/>
      <c r="AE1543" s="238"/>
      <c r="AF1543" s="190"/>
      <c r="AG1543" s="190"/>
      <c r="AH1543" s="200"/>
      <c r="AI1543" s="200"/>
      <c r="AJ1543" s="187"/>
      <c r="AK1543" s="187"/>
      <c r="AL1543" s="187"/>
      <c r="AM1543" s="252"/>
      <c r="AN1543" s="252"/>
      <c r="AO1543" s="252"/>
      <c r="AP1543" s="252"/>
      <c r="AQ1543" s="262"/>
      <c r="AR1543" s="255"/>
    </row>
    <row r="1544" spans="1:44" ht="13.5" customHeight="1" x14ac:dyDescent="0.2">
      <c r="A1544" s="278"/>
      <c r="B1544" s="287"/>
      <c r="C1544" s="222"/>
      <c r="D1544" s="222"/>
      <c r="E1544" s="219"/>
      <c r="F1544" s="222"/>
      <c r="G1544" s="225"/>
      <c r="H1544" s="197"/>
      <c r="I1544" s="243"/>
      <c r="J1544" s="182"/>
      <c r="K1544" s="180"/>
      <c r="L1544" s="180"/>
      <c r="M1544" s="182"/>
      <c r="N1544" s="190"/>
      <c r="O1544" s="190"/>
      <c r="P1544" s="193"/>
      <c r="Q1544" s="180"/>
      <c r="R1544" s="257"/>
      <c r="S1544" s="30" t="s">
        <v>1647</v>
      </c>
      <c r="T1544" s="76"/>
      <c r="U1544" s="77"/>
      <c r="V1544" s="77"/>
      <c r="W1544" s="77"/>
      <c r="X1544" s="77"/>
      <c r="Y1544" s="77"/>
      <c r="Z1544" s="31" t="str">
        <f t="shared" si="128"/>
        <v/>
      </c>
      <c r="AA1544" s="81">
        <f t="shared" si="129"/>
        <v>0</v>
      </c>
      <c r="AB1544" s="81">
        <f t="shared" si="130"/>
        <v>0</v>
      </c>
      <c r="AC1544" s="343"/>
      <c r="AD1544" s="238"/>
      <c r="AE1544" s="238"/>
      <c r="AF1544" s="190"/>
      <c r="AG1544" s="190"/>
      <c r="AH1544" s="200"/>
      <c r="AI1544" s="200"/>
      <c r="AJ1544" s="187"/>
      <c r="AK1544" s="187"/>
      <c r="AL1544" s="187"/>
      <c r="AM1544" s="252"/>
      <c r="AN1544" s="252"/>
      <c r="AO1544" s="252"/>
      <c r="AP1544" s="252"/>
      <c r="AQ1544" s="262"/>
      <c r="AR1544" s="209"/>
    </row>
    <row r="1545" spans="1:44" ht="13.5" customHeight="1" x14ac:dyDescent="0.2">
      <c r="A1545" s="278"/>
      <c r="B1545" s="287"/>
      <c r="C1545" s="222"/>
      <c r="D1545" s="222"/>
      <c r="E1545" s="219"/>
      <c r="F1545" s="222"/>
      <c r="G1545" s="225"/>
      <c r="H1545" s="197"/>
      <c r="I1545" s="243"/>
      <c r="J1545" s="182"/>
      <c r="K1545" s="180"/>
      <c r="L1545" s="180"/>
      <c r="M1545" s="182"/>
      <c r="N1545" s="190"/>
      <c r="O1545" s="190"/>
      <c r="P1545" s="193"/>
      <c r="Q1545" s="180"/>
      <c r="R1545" s="257"/>
      <c r="S1545" s="30" t="s">
        <v>1648</v>
      </c>
      <c r="T1545" s="76"/>
      <c r="U1545" s="77"/>
      <c r="V1545" s="77"/>
      <c r="W1545" s="77"/>
      <c r="X1545" s="77"/>
      <c r="Y1545" s="77"/>
      <c r="Z1545" s="31" t="str">
        <f t="shared" si="128"/>
        <v/>
      </c>
      <c r="AA1545" s="81">
        <f t="shared" si="129"/>
        <v>0</v>
      </c>
      <c r="AB1545" s="81">
        <f t="shared" si="130"/>
        <v>0</v>
      </c>
      <c r="AC1545" s="343"/>
      <c r="AD1545" s="238"/>
      <c r="AE1545" s="238"/>
      <c r="AF1545" s="190"/>
      <c r="AG1545" s="190"/>
      <c r="AH1545" s="200"/>
      <c r="AI1545" s="200"/>
      <c r="AJ1545" s="187"/>
      <c r="AK1545" s="187"/>
      <c r="AL1545" s="187"/>
      <c r="AM1545" s="252"/>
      <c r="AN1545" s="252"/>
      <c r="AO1545" s="252"/>
      <c r="AP1545" s="252"/>
      <c r="AQ1545" s="262"/>
      <c r="AR1545" s="209"/>
    </row>
    <row r="1546" spans="1:44" ht="13.5" customHeight="1" x14ac:dyDescent="0.2">
      <c r="A1546" s="278"/>
      <c r="B1546" s="287"/>
      <c r="C1546" s="222"/>
      <c r="D1546" s="222"/>
      <c r="E1546" s="219"/>
      <c r="F1546" s="222"/>
      <c r="G1546" s="225"/>
      <c r="H1546" s="197"/>
      <c r="I1546" s="243"/>
      <c r="J1546" s="182"/>
      <c r="K1546" s="180"/>
      <c r="L1546" s="180"/>
      <c r="M1546" s="182"/>
      <c r="N1546" s="190"/>
      <c r="O1546" s="190"/>
      <c r="P1546" s="193"/>
      <c r="Q1546" s="180"/>
      <c r="R1546" s="257"/>
      <c r="S1546" s="30" t="s">
        <v>1649</v>
      </c>
      <c r="T1546" s="76"/>
      <c r="U1546" s="77"/>
      <c r="V1546" s="77"/>
      <c r="W1546" s="77"/>
      <c r="X1546" s="77"/>
      <c r="Y1546" s="77"/>
      <c r="Z1546" s="31" t="str">
        <f t="shared" si="128"/>
        <v/>
      </c>
      <c r="AA1546" s="81">
        <f t="shared" si="129"/>
        <v>0</v>
      </c>
      <c r="AB1546" s="81">
        <f t="shared" si="130"/>
        <v>0</v>
      </c>
      <c r="AC1546" s="343"/>
      <c r="AD1546" s="238"/>
      <c r="AE1546" s="238"/>
      <c r="AF1546" s="190"/>
      <c r="AG1546" s="190"/>
      <c r="AH1546" s="200"/>
      <c r="AI1546" s="200"/>
      <c r="AJ1546" s="187"/>
      <c r="AK1546" s="187"/>
      <c r="AL1546" s="187"/>
      <c r="AM1546" s="252"/>
      <c r="AN1546" s="252"/>
      <c r="AO1546" s="252"/>
      <c r="AP1546" s="252"/>
      <c r="AQ1546" s="262"/>
      <c r="AR1546" s="209"/>
    </row>
    <row r="1547" spans="1:44" ht="13.5" customHeight="1" x14ac:dyDescent="0.2">
      <c r="A1547" s="278"/>
      <c r="B1547" s="287"/>
      <c r="C1547" s="222"/>
      <c r="D1547" s="222"/>
      <c r="E1547" s="219"/>
      <c r="F1547" s="222"/>
      <c r="G1547" s="225"/>
      <c r="H1547" s="197"/>
      <c r="I1547" s="243"/>
      <c r="J1547" s="182"/>
      <c r="K1547" s="180"/>
      <c r="L1547" s="180"/>
      <c r="M1547" s="182"/>
      <c r="N1547" s="190"/>
      <c r="O1547" s="190"/>
      <c r="P1547" s="193"/>
      <c r="Q1547" s="180"/>
      <c r="R1547" s="257"/>
      <c r="S1547" s="30" t="s">
        <v>1650</v>
      </c>
      <c r="T1547" s="76"/>
      <c r="U1547" s="77"/>
      <c r="V1547" s="77"/>
      <c r="W1547" s="77"/>
      <c r="X1547" s="77"/>
      <c r="Y1547" s="77"/>
      <c r="Z1547" s="31" t="str">
        <f t="shared" si="128"/>
        <v/>
      </c>
      <c r="AA1547" s="81">
        <f t="shared" si="129"/>
        <v>0</v>
      </c>
      <c r="AB1547" s="81">
        <f t="shared" si="130"/>
        <v>0</v>
      </c>
      <c r="AC1547" s="343"/>
      <c r="AD1547" s="238"/>
      <c r="AE1547" s="238"/>
      <c r="AF1547" s="190"/>
      <c r="AG1547" s="190"/>
      <c r="AH1547" s="200"/>
      <c r="AI1547" s="200"/>
      <c r="AJ1547" s="187"/>
      <c r="AK1547" s="187"/>
      <c r="AL1547" s="187"/>
      <c r="AM1547" s="252"/>
      <c r="AN1547" s="252"/>
      <c r="AO1547" s="252"/>
      <c r="AP1547" s="252"/>
      <c r="AQ1547" s="262"/>
      <c r="AR1547" s="209"/>
    </row>
    <row r="1548" spans="1:44" ht="13.5" customHeight="1" x14ac:dyDescent="0.2">
      <c r="A1548" s="278"/>
      <c r="B1548" s="287"/>
      <c r="C1548" s="222"/>
      <c r="D1548" s="222"/>
      <c r="E1548" s="219"/>
      <c r="F1548" s="222"/>
      <c r="G1548" s="225"/>
      <c r="H1548" s="197"/>
      <c r="I1548" s="243">
        <v>61.5</v>
      </c>
      <c r="J1548" s="182"/>
      <c r="K1548" s="180"/>
      <c r="L1548" s="180"/>
      <c r="M1548" s="182"/>
      <c r="N1548" s="190"/>
      <c r="O1548" s="190"/>
      <c r="P1548" s="193"/>
      <c r="Q1548" s="180"/>
      <c r="R1548" s="256">
        <f>IF(Q1548="SI",1,IF(Q1548="NO",3,0))</f>
        <v>0</v>
      </c>
      <c r="S1548" s="30" t="s">
        <v>1651</v>
      </c>
      <c r="T1548" s="76"/>
      <c r="U1548" s="77"/>
      <c r="V1548" s="77"/>
      <c r="W1548" s="77"/>
      <c r="X1548" s="77"/>
      <c r="Y1548" s="77"/>
      <c r="Z1548" s="31" t="str">
        <f t="shared" si="128"/>
        <v/>
      </c>
      <c r="AA1548" s="81">
        <f t="shared" si="129"/>
        <v>0</v>
      </c>
      <c r="AB1548" s="81">
        <f t="shared" si="130"/>
        <v>0</v>
      </c>
      <c r="AC1548" s="343"/>
      <c r="AD1548" s="238"/>
      <c r="AE1548" s="238"/>
      <c r="AF1548" s="190"/>
      <c r="AG1548" s="190"/>
      <c r="AH1548" s="200"/>
      <c r="AI1548" s="200"/>
      <c r="AJ1548" s="187"/>
      <c r="AK1548" s="187"/>
      <c r="AL1548" s="187"/>
      <c r="AM1548" s="252"/>
      <c r="AN1548" s="252"/>
      <c r="AO1548" s="252"/>
      <c r="AP1548" s="252"/>
      <c r="AQ1548" s="262"/>
      <c r="AR1548" s="255"/>
    </row>
    <row r="1549" spans="1:44" ht="13.5" customHeight="1" x14ac:dyDescent="0.2">
      <c r="A1549" s="278"/>
      <c r="B1549" s="287"/>
      <c r="C1549" s="222"/>
      <c r="D1549" s="222"/>
      <c r="E1549" s="219"/>
      <c r="F1549" s="222"/>
      <c r="G1549" s="225"/>
      <c r="H1549" s="197"/>
      <c r="I1549" s="243"/>
      <c r="J1549" s="182"/>
      <c r="K1549" s="180"/>
      <c r="L1549" s="180"/>
      <c r="M1549" s="182"/>
      <c r="N1549" s="190"/>
      <c r="O1549" s="190"/>
      <c r="P1549" s="193"/>
      <c r="Q1549" s="180"/>
      <c r="R1549" s="257"/>
      <c r="S1549" s="30" t="s">
        <v>1652</v>
      </c>
      <c r="T1549" s="76"/>
      <c r="U1549" s="77"/>
      <c r="V1549" s="77"/>
      <c r="W1549" s="77"/>
      <c r="X1549" s="77"/>
      <c r="Y1549" s="77"/>
      <c r="Z1549" s="31" t="str">
        <f t="shared" si="128"/>
        <v/>
      </c>
      <c r="AA1549" s="81">
        <f t="shared" si="129"/>
        <v>0</v>
      </c>
      <c r="AB1549" s="81">
        <f t="shared" si="130"/>
        <v>0</v>
      </c>
      <c r="AC1549" s="343"/>
      <c r="AD1549" s="238"/>
      <c r="AE1549" s="238"/>
      <c r="AF1549" s="190"/>
      <c r="AG1549" s="190"/>
      <c r="AH1549" s="200"/>
      <c r="AI1549" s="200"/>
      <c r="AJ1549" s="187"/>
      <c r="AK1549" s="187"/>
      <c r="AL1549" s="187"/>
      <c r="AM1549" s="252"/>
      <c r="AN1549" s="252"/>
      <c r="AO1549" s="252"/>
      <c r="AP1549" s="252"/>
      <c r="AQ1549" s="262"/>
      <c r="AR1549" s="209"/>
    </row>
    <row r="1550" spans="1:44" ht="13.5" customHeight="1" x14ac:dyDescent="0.2">
      <c r="A1550" s="278"/>
      <c r="B1550" s="287"/>
      <c r="C1550" s="222"/>
      <c r="D1550" s="222"/>
      <c r="E1550" s="219"/>
      <c r="F1550" s="222"/>
      <c r="G1550" s="225"/>
      <c r="H1550" s="197"/>
      <c r="I1550" s="243"/>
      <c r="J1550" s="182"/>
      <c r="K1550" s="180"/>
      <c r="L1550" s="180"/>
      <c r="M1550" s="182"/>
      <c r="N1550" s="190"/>
      <c r="O1550" s="190"/>
      <c r="P1550" s="193"/>
      <c r="Q1550" s="180"/>
      <c r="R1550" s="257"/>
      <c r="S1550" s="30" t="s">
        <v>1653</v>
      </c>
      <c r="T1550" s="76"/>
      <c r="U1550" s="77"/>
      <c r="V1550" s="77"/>
      <c r="W1550" s="77"/>
      <c r="X1550" s="77"/>
      <c r="Y1550" s="77"/>
      <c r="Z1550" s="31" t="str">
        <f t="shared" si="128"/>
        <v/>
      </c>
      <c r="AA1550" s="81">
        <f t="shared" si="129"/>
        <v>0</v>
      </c>
      <c r="AB1550" s="81">
        <f t="shared" si="130"/>
        <v>0</v>
      </c>
      <c r="AC1550" s="343"/>
      <c r="AD1550" s="238"/>
      <c r="AE1550" s="238"/>
      <c r="AF1550" s="190"/>
      <c r="AG1550" s="190"/>
      <c r="AH1550" s="200"/>
      <c r="AI1550" s="200"/>
      <c r="AJ1550" s="187"/>
      <c r="AK1550" s="187"/>
      <c r="AL1550" s="187"/>
      <c r="AM1550" s="252"/>
      <c r="AN1550" s="252"/>
      <c r="AO1550" s="252"/>
      <c r="AP1550" s="252"/>
      <c r="AQ1550" s="262"/>
      <c r="AR1550" s="209"/>
    </row>
    <row r="1551" spans="1:44" ht="13.5" customHeight="1" x14ac:dyDescent="0.2">
      <c r="A1551" s="278"/>
      <c r="B1551" s="287"/>
      <c r="C1551" s="222"/>
      <c r="D1551" s="222"/>
      <c r="E1551" s="219"/>
      <c r="F1551" s="222"/>
      <c r="G1551" s="225"/>
      <c r="H1551" s="197"/>
      <c r="I1551" s="243"/>
      <c r="J1551" s="182"/>
      <c r="K1551" s="180"/>
      <c r="L1551" s="180"/>
      <c r="M1551" s="182"/>
      <c r="N1551" s="190"/>
      <c r="O1551" s="190"/>
      <c r="P1551" s="193"/>
      <c r="Q1551" s="180"/>
      <c r="R1551" s="257"/>
      <c r="S1551" s="30" t="s">
        <v>1654</v>
      </c>
      <c r="T1551" s="76"/>
      <c r="U1551" s="77"/>
      <c r="V1551" s="77"/>
      <c r="W1551" s="77"/>
      <c r="X1551" s="77"/>
      <c r="Y1551" s="77"/>
      <c r="Z1551" s="31" t="str">
        <f t="shared" si="128"/>
        <v/>
      </c>
      <c r="AA1551" s="81">
        <f t="shared" si="129"/>
        <v>0</v>
      </c>
      <c r="AB1551" s="81">
        <f t="shared" si="130"/>
        <v>0</v>
      </c>
      <c r="AC1551" s="343"/>
      <c r="AD1551" s="238"/>
      <c r="AE1551" s="238"/>
      <c r="AF1551" s="190"/>
      <c r="AG1551" s="190"/>
      <c r="AH1551" s="200"/>
      <c r="AI1551" s="200"/>
      <c r="AJ1551" s="187"/>
      <c r="AK1551" s="187"/>
      <c r="AL1551" s="187"/>
      <c r="AM1551" s="252"/>
      <c r="AN1551" s="252"/>
      <c r="AO1551" s="252"/>
      <c r="AP1551" s="252"/>
      <c r="AQ1551" s="262"/>
      <c r="AR1551" s="209"/>
    </row>
    <row r="1552" spans="1:44" ht="13.5" customHeight="1" x14ac:dyDescent="0.2">
      <c r="A1552" s="279"/>
      <c r="B1552" s="288"/>
      <c r="C1552" s="223"/>
      <c r="D1552" s="223"/>
      <c r="E1552" s="220"/>
      <c r="F1552" s="223"/>
      <c r="G1552" s="226"/>
      <c r="H1552" s="198"/>
      <c r="I1552" s="244"/>
      <c r="J1552" s="228"/>
      <c r="K1552" s="181"/>
      <c r="L1552" s="181"/>
      <c r="M1552" s="228"/>
      <c r="N1552" s="191"/>
      <c r="O1552" s="191"/>
      <c r="P1552" s="194"/>
      <c r="Q1552" s="181"/>
      <c r="R1552" s="299"/>
      <c r="S1552" s="32" t="s">
        <v>1655</v>
      </c>
      <c r="T1552" s="78"/>
      <c r="U1552" s="79"/>
      <c r="V1552" s="79"/>
      <c r="W1552" s="79"/>
      <c r="X1552" s="79"/>
      <c r="Y1552" s="79"/>
      <c r="Z1552" s="33" t="str">
        <f t="shared" si="128"/>
        <v/>
      </c>
      <c r="AA1552" s="82">
        <f t="shared" si="129"/>
        <v>0</v>
      </c>
      <c r="AB1552" s="82">
        <f t="shared" si="130"/>
        <v>0</v>
      </c>
      <c r="AC1552" s="344"/>
      <c r="AD1552" s="239"/>
      <c r="AE1552" s="239"/>
      <c r="AF1552" s="191"/>
      <c r="AG1552" s="191"/>
      <c r="AH1552" s="201"/>
      <c r="AI1552" s="201"/>
      <c r="AJ1552" s="188"/>
      <c r="AK1552" s="188"/>
      <c r="AL1552" s="188"/>
      <c r="AM1552" s="253"/>
      <c r="AN1552" s="253"/>
      <c r="AO1552" s="253"/>
      <c r="AP1552" s="253"/>
      <c r="AQ1552" s="263"/>
      <c r="AR1552" s="210"/>
    </row>
    <row r="1553" spans="1:44" ht="25.5" x14ac:dyDescent="0.2">
      <c r="A1553" s="289" t="str">
        <f>IF(E1553&lt;&gt;"",'Información General'!$D$15&amp;"_"&amp;+$A$1+62,"")</f>
        <v/>
      </c>
      <c r="B1553" s="274"/>
      <c r="C1553" s="271"/>
      <c r="D1553" s="274"/>
      <c r="E1553" s="280"/>
      <c r="F1553" s="274"/>
      <c r="G1553" s="283"/>
      <c r="H1553" s="242"/>
      <c r="I1553" s="292">
        <v>62.1</v>
      </c>
      <c r="J1553" s="242"/>
      <c r="K1553" s="196"/>
      <c r="L1553" s="196"/>
      <c r="M1553" s="242"/>
      <c r="N1553" s="183"/>
      <c r="O1553" s="183"/>
      <c r="P1553" s="234" t="str">
        <f>IF(AND(N1553&lt;&gt;"",O1553&lt;&gt;""),IF(AND(N1553&gt;5,O1553&gt;5),"I",IF(AND(N1553&lt;=5,O1553&gt;5),"II",IF(AND(N1553&gt;5,O1553&lt;=5),"IV",IF(AND(N1553&lt;=5,O1553&lt;=5),"III")))),"")</f>
        <v/>
      </c>
      <c r="Q1553" s="196"/>
      <c r="R1553" s="297">
        <f>IF(Q1553="SI",1,IF(Q1553="NO",3,0))</f>
        <v>0</v>
      </c>
      <c r="S1553" s="28" t="s">
        <v>1656</v>
      </c>
      <c r="T1553" s="73" t="s">
        <v>631</v>
      </c>
      <c r="U1553" s="74" t="s">
        <v>8</v>
      </c>
      <c r="V1553" s="74" t="s">
        <v>11</v>
      </c>
      <c r="W1553" s="74" t="s">
        <v>11</v>
      </c>
      <c r="X1553" s="74" t="s">
        <v>11</v>
      </c>
      <c r="Y1553" s="74" t="s">
        <v>11</v>
      </c>
      <c r="Z1553" s="29" t="str">
        <f t="shared" si="128"/>
        <v>Suficiente</v>
      </c>
      <c r="AA1553" s="80">
        <f t="shared" ref="AA1553:AA1584" si="131">IF(Z1553="Suficiente",1,0)</f>
        <v>1</v>
      </c>
      <c r="AB1553" s="80">
        <f t="shared" si="130"/>
        <v>0</v>
      </c>
      <c r="AC1553" s="337" t="str">
        <f>IF(SUM(R1553:R1577)&gt;=1,IF((SUM(R1553:R1577)/COUNTA(Q1553:Q1577))=1,IF(SUM(AA1553:AA1577)&gt;=1,IF(SUM(AA1553:AA1577)/(SUM(AA1553:AA1577)+SUM(AB1553:AB1577))=100%,"SI","NO"),"NO"),"NO"),"")</f>
        <v/>
      </c>
      <c r="AD1553" s="237" t="str">
        <f>IF($N1553=1,"b","")</f>
        <v/>
      </c>
      <c r="AE1553" s="237" t="str">
        <f>IF($O1553=1,"b","")</f>
        <v/>
      </c>
      <c r="AF1553" s="183"/>
      <c r="AG1553" s="205"/>
      <c r="AH1553" s="199">
        <f>IF(OR($AD1553="b",$AE1553="b"),2,0)</f>
        <v>0</v>
      </c>
      <c r="AI1553" s="199">
        <f>IF(AND($N1553=1,$AF1553=1,$O1553=1,$AG1553=1),1,0)</f>
        <v>0</v>
      </c>
      <c r="AJ1553" s="215">
        <f>IF(AF1553&lt;&gt;"",IF(AI1553=1,1,IF(OR($AF1553&gt;$N1553,AND($AC1553="SI",$AF1553=$N1553),AND($AC1553="NO",$AF1553&lt;&gt;$N1553)),0,1)),0)</f>
        <v>0</v>
      </c>
      <c r="AK1553" s="215">
        <f>IF(AG1553&lt;&gt;"",IF(AI1553=1,1,IF(OR(AG1553&gt;O1553,AND(AC1553="SI",AG1553=O1553),AND(AC1553="NO",AG1553&lt;&gt;O1553)),0,1)),0)</f>
        <v>0</v>
      </c>
      <c r="AL1553" s="215">
        <f>IF(AC1553&lt;&gt;"",(+AI1553+AJ1553+AK1553),0)</f>
        <v>0</v>
      </c>
      <c r="AM1553" s="333" t="str">
        <f>IF($AL1553&gt;=2,IF(AND($AF1553="",$AG1553=""),"",IF(AND($AF1553&gt;5,$AG1553&gt;5),"I","")),"")</f>
        <v/>
      </c>
      <c r="AN1553" s="333" t="str">
        <f>IF($AL1553&gt;=2,IF(AND($AF1553="",$AG1553=""),"",IF(AND($AF1553&lt;6,$AG1553&gt;5),"II","")),"")</f>
        <v/>
      </c>
      <c r="AO1553" s="333" t="str">
        <f>IF($AL1553&gt;=2,IF(AND($AF1553="",$AG1553=""),"",IF(AND($AF1553&lt;6,$AG1553&lt;6),"III","")),"")</f>
        <v/>
      </c>
      <c r="AP1553" s="333" t="str">
        <f>IF($AL1553&gt;=2,IF(AND($AF1553="",$AG1553=""),"",IF(AND($AF1553&gt;5,$AG1553&lt;6),"IV","")),"")</f>
        <v/>
      </c>
      <c r="AQ1553" s="264"/>
      <c r="AR1553" s="267"/>
    </row>
    <row r="1554" spans="1:44" ht="13.5" customHeight="1" x14ac:dyDescent="0.2">
      <c r="A1554" s="290"/>
      <c r="B1554" s="275"/>
      <c r="C1554" s="272"/>
      <c r="D1554" s="275"/>
      <c r="E1554" s="281"/>
      <c r="F1554" s="275"/>
      <c r="G1554" s="284"/>
      <c r="H1554" s="197"/>
      <c r="I1554" s="293"/>
      <c r="J1554" s="197"/>
      <c r="K1554" s="195"/>
      <c r="L1554" s="195"/>
      <c r="M1554" s="197"/>
      <c r="N1554" s="184"/>
      <c r="O1554" s="184"/>
      <c r="P1554" s="235"/>
      <c r="Q1554" s="195"/>
      <c r="R1554" s="257"/>
      <c r="S1554" s="30" t="s">
        <v>1657</v>
      </c>
      <c r="T1554" s="76"/>
      <c r="U1554" s="77"/>
      <c r="V1554" s="77"/>
      <c r="W1554" s="77"/>
      <c r="X1554" s="77"/>
      <c r="Y1554" s="77"/>
      <c r="Z1554" s="31" t="str">
        <f t="shared" si="128"/>
        <v/>
      </c>
      <c r="AA1554" s="81">
        <f t="shared" si="131"/>
        <v>0</v>
      </c>
      <c r="AB1554" s="81">
        <f t="shared" si="130"/>
        <v>0</v>
      </c>
      <c r="AC1554" s="338"/>
      <c r="AD1554" s="238"/>
      <c r="AE1554" s="238"/>
      <c r="AF1554" s="184"/>
      <c r="AG1554" s="206"/>
      <c r="AH1554" s="200"/>
      <c r="AI1554" s="200"/>
      <c r="AJ1554" s="216"/>
      <c r="AK1554" s="216"/>
      <c r="AL1554" s="216"/>
      <c r="AM1554" s="252"/>
      <c r="AN1554" s="252"/>
      <c r="AO1554" s="252"/>
      <c r="AP1554" s="252"/>
      <c r="AQ1554" s="265"/>
      <c r="AR1554" s="209"/>
    </row>
    <row r="1555" spans="1:44" ht="13.5" customHeight="1" x14ac:dyDescent="0.2">
      <c r="A1555" s="290"/>
      <c r="B1555" s="275"/>
      <c r="C1555" s="272"/>
      <c r="D1555" s="275"/>
      <c r="E1555" s="281"/>
      <c r="F1555" s="275"/>
      <c r="G1555" s="284"/>
      <c r="H1555" s="197"/>
      <c r="I1555" s="293"/>
      <c r="J1555" s="197"/>
      <c r="K1555" s="195"/>
      <c r="L1555" s="195"/>
      <c r="M1555" s="197"/>
      <c r="N1555" s="184"/>
      <c r="O1555" s="184"/>
      <c r="P1555" s="235"/>
      <c r="Q1555" s="195"/>
      <c r="R1555" s="257"/>
      <c r="S1555" s="30" t="s">
        <v>1658</v>
      </c>
      <c r="T1555" s="76"/>
      <c r="U1555" s="77"/>
      <c r="V1555" s="77"/>
      <c r="W1555" s="77"/>
      <c r="X1555" s="77"/>
      <c r="Y1555" s="77"/>
      <c r="Z1555" s="31" t="str">
        <f t="shared" si="128"/>
        <v/>
      </c>
      <c r="AA1555" s="81">
        <f t="shared" si="131"/>
        <v>0</v>
      </c>
      <c r="AB1555" s="81">
        <f t="shared" si="130"/>
        <v>0</v>
      </c>
      <c r="AC1555" s="338"/>
      <c r="AD1555" s="238"/>
      <c r="AE1555" s="238"/>
      <c r="AF1555" s="184"/>
      <c r="AG1555" s="206"/>
      <c r="AH1555" s="200"/>
      <c r="AI1555" s="200"/>
      <c r="AJ1555" s="216"/>
      <c r="AK1555" s="216"/>
      <c r="AL1555" s="216"/>
      <c r="AM1555" s="252"/>
      <c r="AN1555" s="252"/>
      <c r="AO1555" s="252"/>
      <c r="AP1555" s="252"/>
      <c r="AQ1555" s="265"/>
      <c r="AR1555" s="209"/>
    </row>
    <row r="1556" spans="1:44" ht="13.5" customHeight="1" x14ac:dyDescent="0.2">
      <c r="A1556" s="290"/>
      <c r="B1556" s="275"/>
      <c r="C1556" s="272"/>
      <c r="D1556" s="275"/>
      <c r="E1556" s="281"/>
      <c r="F1556" s="275"/>
      <c r="G1556" s="284"/>
      <c r="H1556" s="197"/>
      <c r="I1556" s="293"/>
      <c r="J1556" s="197"/>
      <c r="K1556" s="195"/>
      <c r="L1556" s="195"/>
      <c r="M1556" s="197"/>
      <c r="N1556" s="184"/>
      <c r="O1556" s="184"/>
      <c r="P1556" s="235"/>
      <c r="Q1556" s="195"/>
      <c r="R1556" s="257"/>
      <c r="S1556" s="30" t="s">
        <v>1659</v>
      </c>
      <c r="T1556" s="76"/>
      <c r="U1556" s="77"/>
      <c r="V1556" s="77"/>
      <c r="W1556" s="77"/>
      <c r="X1556" s="77"/>
      <c r="Y1556" s="77"/>
      <c r="Z1556" s="31" t="str">
        <f t="shared" si="128"/>
        <v/>
      </c>
      <c r="AA1556" s="81">
        <f t="shared" si="131"/>
        <v>0</v>
      </c>
      <c r="AB1556" s="81">
        <f t="shared" si="130"/>
        <v>0</v>
      </c>
      <c r="AC1556" s="338"/>
      <c r="AD1556" s="238"/>
      <c r="AE1556" s="238"/>
      <c r="AF1556" s="184"/>
      <c r="AG1556" s="206"/>
      <c r="AH1556" s="200"/>
      <c r="AI1556" s="200"/>
      <c r="AJ1556" s="216"/>
      <c r="AK1556" s="216"/>
      <c r="AL1556" s="216"/>
      <c r="AM1556" s="252"/>
      <c r="AN1556" s="252"/>
      <c r="AO1556" s="252"/>
      <c r="AP1556" s="252"/>
      <c r="AQ1556" s="265"/>
      <c r="AR1556" s="209"/>
    </row>
    <row r="1557" spans="1:44" ht="13.5" customHeight="1" x14ac:dyDescent="0.2">
      <c r="A1557" s="290"/>
      <c r="B1557" s="275"/>
      <c r="C1557" s="272"/>
      <c r="D1557" s="275"/>
      <c r="E1557" s="281"/>
      <c r="F1557" s="275"/>
      <c r="G1557" s="284"/>
      <c r="H1557" s="197"/>
      <c r="I1557" s="294"/>
      <c r="J1557" s="197"/>
      <c r="K1557" s="195"/>
      <c r="L1557" s="195"/>
      <c r="M1557" s="197"/>
      <c r="N1557" s="184"/>
      <c r="O1557" s="184"/>
      <c r="P1557" s="235"/>
      <c r="Q1557" s="195"/>
      <c r="R1557" s="257"/>
      <c r="S1557" s="30" t="s">
        <v>1660</v>
      </c>
      <c r="T1557" s="76"/>
      <c r="U1557" s="77"/>
      <c r="V1557" s="77"/>
      <c r="W1557" s="77"/>
      <c r="X1557" s="77"/>
      <c r="Y1557" s="77"/>
      <c r="Z1557" s="31" t="str">
        <f t="shared" si="128"/>
        <v/>
      </c>
      <c r="AA1557" s="81">
        <f t="shared" si="131"/>
        <v>0</v>
      </c>
      <c r="AB1557" s="81">
        <f t="shared" si="130"/>
        <v>0</v>
      </c>
      <c r="AC1557" s="338"/>
      <c r="AD1557" s="238"/>
      <c r="AE1557" s="238"/>
      <c r="AF1557" s="184"/>
      <c r="AG1557" s="206"/>
      <c r="AH1557" s="200"/>
      <c r="AI1557" s="200"/>
      <c r="AJ1557" s="216"/>
      <c r="AK1557" s="216"/>
      <c r="AL1557" s="216"/>
      <c r="AM1557" s="252"/>
      <c r="AN1557" s="252"/>
      <c r="AO1557" s="252"/>
      <c r="AP1557" s="252"/>
      <c r="AQ1557" s="265"/>
      <c r="AR1557" s="209"/>
    </row>
    <row r="1558" spans="1:44" ht="13.5" customHeight="1" x14ac:dyDescent="0.2">
      <c r="A1558" s="290"/>
      <c r="B1558" s="275"/>
      <c r="C1558" s="272"/>
      <c r="D1558" s="275"/>
      <c r="E1558" s="281"/>
      <c r="F1558" s="275"/>
      <c r="G1558" s="284"/>
      <c r="H1558" s="197"/>
      <c r="I1558" s="295">
        <v>62.2</v>
      </c>
      <c r="J1558" s="197"/>
      <c r="K1558" s="195"/>
      <c r="L1558" s="195"/>
      <c r="M1558" s="197"/>
      <c r="N1558" s="184"/>
      <c r="O1558" s="184"/>
      <c r="P1558" s="235"/>
      <c r="Q1558" s="195"/>
      <c r="R1558" s="298">
        <f>IF(Q1558="SI",1,IF(Q1558="NO",3,0))</f>
        <v>0</v>
      </c>
      <c r="S1558" s="30" t="s">
        <v>1661</v>
      </c>
      <c r="T1558" s="76"/>
      <c r="U1558" s="77"/>
      <c r="V1558" s="77"/>
      <c r="W1558" s="77"/>
      <c r="X1558" s="77"/>
      <c r="Y1558" s="77"/>
      <c r="Z1558" s="31" t="str">
        <f t="shared" si="128"/>
        <v/>
      </c>
      <c r="AA1558" s="81">
        <f t="shared" si="131"/>
        <v>0</v>
      </c>
      <c r="AB1558" s="81">
        <f t="shared" si="130"/>
        <v>0</v>
      </c>
      <c r="AC1558" s="338"/>
      <c r="AD1558" s="238"/>
      <c r="AE1558" s="238"/>
      <c r="AF1558" s="184"/>
      <c r="AG1558" s="206"/>
      <c r="AH1558" s="200"/>
      <c r="AI1558" s="200"/>
      <c r="AJ1558" s="216"/>
      <c r="AK1558" s="216"/>
      <c r="AL1558" s="216"/>
      <c r="AM1558" s="252"/>
      <c r="AN1558" s="252"/>
      <c r="AO1558" s="252"/>
      <c r="AP1558" s="252"/>
      <c r="AQ1558" s="265"/>
      <c r="AR1558" s="208"/>
    </row>
    <row r="1559" spans="1:44" ht="13.5" customHeight="1" x14ac:dyDescent="0.2">
      <c r="A1559" s="290"/>
      <c r="B1559" s="275"/>
      <c r="C1559" s="272"/>
      <c r="D1559" s="275"/>
      <c r="E1559" s="281"/>
      <c r="F1559" s="275"/>
      <c r="G1559" s="284"/>
      <c r="H1559" s="197"/>
      <c r="I1559" s="295"/>
      <c r="J1559" s="197"/>
      <c r="K1559" s="195"/>
      <c r="L1559" s="195"/>
      <c r="M1559" s="197"/>
      <c r="N1559" s="184"/>
      <c r="O1559" s="184"/>
      <c r="P1559" s="235"/>
      <c r="Q1559" s="195"/>
      <c r="R1559" s="257"/>
      <c r="S1559" s="30" t="s">
        <v>1662</v>
      </c>
      <c r="T1559" s="76"/>
      <c r="U1559" s="77"/>
      <c r="V1559" s="77"/>
      <c r="W1559" s="77"/>
      <c r="X1559" s="77"/>
      <c r="Y1559" s="77"/>
      <c r="Z1559" s="31" t="str">
        <f t="shared" si="128"/>
        <v/>
      </c>
      <c r="AA1559" s="81">
        <f t="shared" si="131"/>
        <v>0</v>
      </c>
      <c r="AB1559" s="81">
        <f t="shared" si="130"/>
        <v>0</v>
      </c>
      <c r="AC1559" s="338"/>
      <c r="AD1559" s="238"/>
      <c r="AE1559" s="238"/>
      <c r="AF1559" s="184"/>
      <c r="AG1559" s="206"/>
      <c r="AH1559" s="200"/>
      <c r="AI1559" s="200"/>
      <c r="AJ1559" s="216"/>
      <c r="AK1559" s="216"/>
      <c r="AL1559" s="216"/>
      <c r="AM1559" s="252"/>
      <c r="AN1559" s="252"/>
      <c r="AO1559" s="252"/>
      <c r="AP1559" s="252"/>
      <c r="AQ1559" s="265"/>
      <c r="AR1559" s="209"/>
    </row>
    <row r="1560" spans="1:44" ht="13.5" customHeight="1" x14ac:dyDescent="0.2">
      <c r="A1560" s="290"/>
      <c r="B1560" s="275"/>
      <c r="C1560" s="272"/>
      <c r="D1560" s="275"/>
      <c r="E1560" s="281"/>
      <c r="F1560" s="275"/>
      <c r="G1560" s="284"/>
      <c r="H1560" s="197"/>
      <c r="I1560" s="295"/>
      <c r="J1560" s="197"/>
      <c r="K1560" s="195"/>
      <c r="L1560" s="195"/>
      <c r="M1560" s="197"/>
      <c r="N1560" s="184"/>
      <c r="O1560" s="184"/>
      <c r="P1560" s="235"/>
      <c r="Q1560" s="195"/>
      <c r="R1560" s="257"/>
      <c r="S1560" s="30" t="s">
        <v>1663</v>
      </c>
      <c r="T1560" s="76"/>
      <c r="U1560" s="77"/>
      <c r="V1560" s="77"/>
      <c r="W1560" s="77"/>
      <c r="X1560" s="77"/>
      <c r="Y1560" s="77"/>
      <c r="Z1560" s="31" t="str">
        <f t="shared" si="128"/>
        <v/>
      </c>
      <c r="AA1560" s="81">
        <f t="shared" si="131"/>
        <v>0</v>
      </c>
      <c r="AB1560" s="81">
        <f t="shared" si="130"/>
        <v>0</v>
      </c>
      <c r="AC1560" s="338"/>
      <c r="AD1560" s="238"/>
      <c r="AE1560" s="238"/>
      <c r="AF1560" s="184"/>
      <c r="AG1560" s="206"/>
      <c r="AH1560" s="200"/>
      <c r="AI1560" s="200"/>
      <c r="AJ1560" s="216"/>
      <c r="AK1560" s="216"/>
      <c r="AL1560" s="216"/>
      <c r="AM1560" s="252"/>
      <c r="AN1560" s="252"/>
      <c r="AO1560" s="252"/>
      <c r="AP1560" s="252"/>
      <c r="AQ1560" s="265"/>
      <c r="AR1560" s="209"/>
    </row>
    <row r="1561" spans="1:44" ht="13.5" customHeight="1" x14ac:dyDescent="0.2">
      <c r="A1561" s="290"/>
      <c r="B1561" s="275"/>
      <c r="C1561" s="272"/>
      <c r="D1561" s="275"/>
      <c r="E1561" s="281"/>
      <c r="F1561" s="275"/>
      <c r="G1561" s="284"/>
      <c r="H1561" s="197"/>
      <c r="I1561" s="295"/>
      <c r="J1561" s="197"/>
      <c r="K1561" s="195"/>
      <c r="L1561" s="195"/>
      <c r="M1561" s="197"/>
      <c r="N1561" s="184"/>
      <c r="O1561" s="184"/>
      <c r="P1561" s="235"/>
      <c r="Q1561" s="195"/>
      <c r="R1561" s="257"/>
      <c r="S1561" s="30" t="s">
        <v>1664</v>
      </c>
      <c r="T1561" s="76"/>
      <c r="U1561" s="77"/>
      <c r="V1561" s="77"/>
      <c r="W1561" s="77"/>
      <c r="X1561" s="77"/>
      <c r="Y1561" s="77"/>
      <c r="Z1561" s="31" t="str">
        <f t="shared" si="128"/>
        <v/>
      </c>
      <c r="AA1561" s="81">
        <f t="shared" si="131"/>
        <v>0</v>
      </c>
      <c r="AB1561" s="81">
        <f t="shared" si="130"/>
        <v>0</v>
      </c>
      <c r="AC1561" s="338"/>
      <c r="AD1561" s="238"/>
      <c r="AE1561" s="238"/>
      <c r="AF1561" s="184"/>
      <c r="AG1561" s="206"/>
      <c r="AH1561" s="200"/>
      <c r="AI1561" s="200"/>
      <c r="AJ1561" s="216"/>
      <c r="AK1561" s="216"/>
      <c r="AL1561" s="216"/>
      <c r="AM1561" s="252"/>
      <c r="AN1561" s="252"/>
      <c r="AO1561" s="252"/>
      <c r="AP1561" s="252"/>
      <c r="AQ1561" s="265"/>
      <c r="AR1561" s="209"/>
    </row>
    <row r="1562" spans="1:44" ht="13.5" customHeight="1" x14ac:dyDescent="0.2">
      <c r="A1562" s="290"/>
      <c r="B1562" s="275"/>
      <c r="C1562" s="272"/>
      <c r="D1562" s="275"/>
      <c r="E1562" s="281"/>
      <c r="F1562" s="275"/>
      <c r="G1562" s="284"/>
      <c r="H1562" s="197"/>
      <c r="I1562" s="295"/>
      <c r="J1562" s="197"/>
      <c r="K1562" s="195"/>
      <c r="L1562" s="195"/>
      <c r="M1562" s="197"/>
      <c r="N1562" s="184"/>
      <c r="O1562" s="184"/>
      <c r="P1562" s="235"/>
      <c r="Q1562" s="195"/>
      <c r="R1562" s="257"/>
      <c r="S1562" s="30" t="s">
        <v>1665</v>
      </c>
      <c r="T1562" s="76"/>
      <c r="U1562" s="77"/>
      <c r="V1562" s="77"/>
      <c r="W1562" s="77"/>
      <c r="X1562" s="77"/>
      <c r="Y1562" s="77"/>
      <c r="Z1562" s="31" t="str">
        <f t="shared" si="128"/>
        <v/>
      </c>
      <c r="AA1562" s="81">
        <f t="shared" si="131"/>
        <v>0</v>
      </c>
      <c r="AB1562" s="81">
        <f t="shared" si="130"/>
        <v>0</v>
      </c>
      <c r="AC1562" s="338"/>
      <c r="AD1562" s="238"/>
      <c r="AE1562" s="238"/>
      <c r="AF1562" s="184"/>
      <c r="AG1562" s="206"/>
      <c r="AH1562" s="200"/>
      <c r="AI1562" s="200"/>
      <c r="AJ1562" s="216"/>
      <c r="AK1562" s="216"/>
      <c r="AL1562" s="216"/>
      <c r="AM1562" s="252"/>
      <c r="AN1562" s="252"/>
      <c r="AO1562" s="252"/>
      <c r="AP1562" s="252"/>
      <c r="AQ1562" s="265"/>
      <c r="AR1562" s="209"/>
    </row>
    <row r="1563" spans="1:44" ht="13.5" customHeight="1" x14ac:dyDescent="0.2">
      <c r="A1563" s="290"/>
      <c r="B1563" s="275"/>
      <c r="C1563" s="272"/>
      <c r="D1563" s="275"/>
      <c r="E1563" s="281"/>
      <c r="F1563" s="275"/>
      <c r="G1563" s="284"/>
      <c r="H1563" s="197"/>
      <c r="I1563" s="295">
        <v>62.3</v>
      </c>
      <c r="J1563" s="197"/>
      <c r="K1563" s="195"/>
      <c r="L1563" s="195"/>
      <c r="M1563" s="197"/>
      <c r="N1563" s="184"/>
      <c r="O1563" s="184"/>
      <c r="P1563" s="235"/>
      <c r="Q1563" s="195"/>
      <c r="R1563" s="298">
        <f>IF(Q1563="SI",1,IF(Q1563="NO",3,0))</f>
        <v>0</v>
      </c>
      <c r="S1563" s="30" t="s">
        <v>1666</v>
      </c>
      <c r="T1563" s="76"/>
      <c r="U1563" s="77"/>
      <c r="V1563" s="77"/>
      <c r="W1563" s="77"/>
      <c r="X1563" s="77"/>
      <c r="Y1563" s="77"/>
      <c r="Z1563" s="31" t="str">
        <f t="shared" si="128"/>
        <v/>
      </c>
      <c r="AA1563" s="81">
        <f t="shared" si="131"/>
        <v>0</v>
      </c>
      <c r="AB1563" s="81">
        <f t="shared" si="130"/>
        <v>0</v>
      </c>
      <c r="AC1563" s="338"/>
      <c r="AD1563" s="238"/>
      <c r="AE1563" s="238"/>
      <c r="AF1563" s="184"/>
      <c r="AG1563" s="206"/>
      <c r="AH1563" s="200"/>
      <c r="AI1563" s="200"/>
      <c r="AJ1563" s="216"/>
      <c r="AK1563" s="216"/>
      <c r="AL1563" s="216"/>
      <c r="AM1563" s="252"/>
      <c r="AN1563" s="252"/>
      <c r="AO1563" s="252"/>
      <c r="AP1563" s="252"/>
      <c r="AQ1563" s="265"/>
      <c r="AR1563" s="208"/>
    </row>
    <row r="1564" spans="1:44" ht="13.5" customHeight="1" x14ac:dyDescent="0.2">
      <c r="A1564" s="290"/>
      <c r="B1564" s="275"/>
      <c r="C1564" s="272"/>
      <c r="D1564" s="275"/>
      <c r="E1564" s="281"/>
      <c r="F1564" s="275"/>
      <c r="G1564" s="284"/>
      <c r="H1564" s="197"/>
      <c r="I1564" s="295"/>
      <c r="J1564" s="197"/>
      <c r="K1564" s="195"/>
      <c r="L1564" s="195"/>
      <c r="M1564" s="197"/>
      <c r="N1564" s="184"/>
      <c r="O1564" s="184"/>
      <c r="P1564" s="235"/>
      <c r="Q1564" s="195"/>
      <c r="R1564" s="257"/>
      <c r="S1564" s="30" t="s">
        <v>1667</v>
      </c>
      <c r="T1564" s="76"/>
      <c r="U1564" s="77"/>
      <c r="V1564" s="77"/>
      <c r="W1564" s="77"/>
      <c r="X1564" s="77"/>
      <c r="Y1564" s="77"/>
      <c r="Z1564" s="31" t="str">
        <f t="shared" si="128"/>
        <v/>
      </c>
      <c r="AA1564" s="81">
        <f t="shared" si="131"/>
        <v>0</v>
      </c>
      <c r="AB1564" s="81">
        <f t="shared" si="130"/>
        <v>0</v>
      </c>
      <c r="AC1564" s="338"/>
      <c r="AD1564" s="238"/>
      <c r="AE1564" s="238"/>
      <c r="AF1564" s="184"/>
      <c r="AG1564" s="206"/>
      <c r="AH1564" s="200"/>
      <c r="AI1564" s="200"/>
      <c r="AJ1564" s="216"/>
      <c r="AK1564" s="216"/>
      <c r="AL1564" s="216"/>
      <c r="AM1564" s="252"/>
      <c r="AN1564" s="252"/>
      <c r="AO1564" s="252"/>
      <c r="AP1564" s="252"/>
      <c r="AQ1564" s="265"/>
      <c r="AR1564" s="209"/>
    </row>
    <row r="1565" spans="1:44" ht="13.5" customHeight="1" x14ac:dyDescent="0.2">
      <c r="A1565" s="290"/>
      <c r="B1565" s="275"/>
      <c r="C1565" s="272"/>
      <c r="D1565" s="275"/>
      <c r="E1565" s="281"/>
      <c r="F1565" s="275"/>
      <c r="G1565" s="284"/>
      <c r="H1565" s="197"/>
      <c r="I1565" s="295"/>
      <c r="J1565" s="197"/>
      <c r="K1565" s="195"/>
      <c r="L1565" s="195"/>
      <c r="M1565" s="197"/>
      <c r="N1565" s="184"/>
      <c r="O1565" s="184"/>
      <c r="P1565" s="235"/>
      <c r="Q1565" s="195"/>
      <c r="R1565" s="257"/>
      <c r="S1565" s="30" t="s">
        <v>1668</v>
      </c>
      <c r="T1565" s="76"/>
      <c r="U1565" s="77"/>
      <c r="V1565" s="77"/>
      <c r="W1565" s="77"/>
      <c r="X1565" s="77"/>
      <c r="Y1565" s="77"/>
      <c r="Z1565" s="31" t="str">
        <f t="shared" si="128"/>
        <v/>
      </c>
      <c r="AA1565" s="81">
        <f t="shared" si="131"/>
        <v>0</v>
      </c>
      <c r="AB1565" s="81">
        <f t="shared" si="130"/>
        <v>0</v>
      </c>
      <c r="AC1565" s="338"/>
      <c r="AD1565" s="238"/>
      <c r="AE1565" s="238"/>
      <c r="AF1565" s="184"/>
      <c r="AG1565" s="206"/>
      <c r="AH1565" s="200"/>
      <c r="AI1565" s="200"/>
      <c r="AJ1565" s="216"/>
      <c r="AK1565" s="216"/>
      <c r="AL1565" s="216"/>
      <c r="AM1565" s="252"/>
      <c r="AN1565" s="252"/>
      <c r="AO1565" s="252"/>
      <c r="AP1565" s="252"/>
      <c r="AQ1565" s="265"/>
      <c r="AR1565" s="209"/>
    </row>
    <row r="1566" spans="1:44" ht="13.5" customHeight="1" x14ac:dyDescent="0.2">
      <c r="A1566" s="290"/>
      <c r="B1566" s="275"/>
      <c r="C1566" s="272"/>
      <c r="D1566" s="275"/>
      <c r="E1566" s="281"/>
      <c r="F1566" s="275"/>
      <c r="G1566" s="284"/>
      <c r="H1566" s="197"/>
      <c r="I1566" s="295"/>
      <c r="J1566" s="197"/>
      <c r="K1566" s="195"/>
      <c r="L1566" s="195"/>
      <c r="M1566" s="197"/>
      <c r="N1566" s="184"/>
      <c r="O1566" s="184"/>
      <c r="P1566" s="235"/>
      <c r="Q1566" s="195"/>
      <c r="R1566" s="257"/>
      <c r="S1566" s="30" t="s">
        <v>1669</v>
      </c>
      <c r="T1566" s="76"/>
      <c r="U1566" s="77"/>
      <c r="V1566" s="77"/>
      <c r="W1566" s="77"/>
      <c r="X1566" s="77"/>
      <c r="Y1566" s="77"/>
      <c r="Z1566" s="31" t="str">
        <f t="shared" si="128"/>
        <v/>
      </c>
      <c r="AA1566" s="81">
        <f t="shared" si="131"/>
        <v>0</v>
      </c>
      <c r="AB1566" s="81">
        <f t="shared" si="130"/>
        <v>0</v>
      </c>
      <c r="AC1566" s="338"/>
      <c r="AD1566" s="238"/>
      <c r="AE1566" s="238"/>
      <c r="AF1566" s="184"/>
      <c r="AG1566" s="206"/>
      <c r="AH1566" s="200"/>
      <c r="AI1566" s="200"/>
      <c r="AJ1566" s="216"/>
      <c r="AK1566" s="216"/>
      <c r="AL1566" s="216"/>
      <c r="AM1566" s="252"/>
      <c r="AN1566" s="252"/>
      <c r="AO1566" s="252"/>
      <c r="AP1566" s="252"/>
      <c r="AQ1566" s="265"/>
      <c r="AR1566" s="209"/>
    </row>
    <row r="1567" spans="1:44" ht="13.5" customHeight="1" x14ac:dyDescent="0.2">
      <c r="A1567" s="290"/>
      <c r="B1567" s="275"/>
      <c r="C1567" s="272"/>
      <c r="D1567" s="275"/>
      <c r="E1567" s="281"/>
      <c r="F1567" s="275"/>
      <c r="G1567" s="284"/>
      <c r="H1567" s="197"/>
      <c r="I1567" s="295"/>
      <c r="J1567" s="197"/>
      <c r="K1567" s="195"/>
      <c r="L1567" s="195"/>
      <c r="M1567" s="197"/>
      <c r="N1567" s="184"/>
      <c r="O1567" s="184"/>
      <c r="P1567" s="235"/>
      <c r="Q1567" s="195"/>
      <c r="R1567" s="257"/>
      <c r="S1567" s="30" t="s">
        <v>1670</v>
      </c>
      <c r="T1567" s="76"/>
      <c r="U1567" s="77"/>
      <c r="V1567" s="77"/>
      <c r="W1567" s="77"/>
      <c r="X1567" s="77"/>
      <c r="Y1567" s="77"/>
      <c r="Z1567" s="31" t="str">
        <f t="shared" ref="Z1567:Z1631" si="132">IF($T1567&lt;&gt;"",IF(AND(V1567="SI",W1567="SI",X1567="SI",Y1567="SI"),"Suficiente",IF(OR(V1567="NO",W1567="NO",X1567="NO",Y1567="NO"),"Deficiente",IF(OR(V1567="",W1567="",X1567="",Y1567=""),"Falta Valorar el Control",""))),"")</f>
        <v/>
      </c>
      <c r="AA1567" s="81">
        <f t="shared" si="131"/>
        <v>0</v>
      </c>
      <c r="AB1567" s="81">
        <f t="shared" si="130"/>
        <v>0</v>
      </c>
      <c r="AC1567" s="338"/>
      <c r="AD1567" s="238"/>
      <c r="AE1567" s="238"/>
      <c r="AF1567" s="184"/>
      <c r="AG1567" s="206"/>
      <c r="AH1567" s="200"/>
      <c r="AI1567" s="200"/>
      <c r="AJ1567" s="216"/>
      <c r="AK1567" s="216"/>
      <c r="AL1567" s="216"/>
      <c r="AM1567" s="252"/>
      <c r="AN1567" s="252"/>
      <c r="AO1567" s="252"/>
      <c r="AP1567" s="252"/>
      <c r="AQ1567" s="265"/>
      <c r="AR1567" s="209"/>
    </row>
    <row r="1568" spans="1:44" ht="13.5" customHeight="1" x14ac:dyDescent="0.2">
      <c r="A1568" s="290"/>
      <c r="B1568" s="275"/>
      <c r="C1568" s="272"/>
      <c r="D1568" s="275"/>
      <c r="E1568" s="281"/>
      <c r="F1568" s="275"/>
      <c r="G1568" s="284"/>
      <c r="H1568" s="197"/>
      <c r="I1568" s="295">
        <v>62.4</v>
      </c>
      <c r="J1568" s="197"/>
      <c r="K1568" s="195"/>
      <c r="L1568" s="195"/>
      <c r="M1568" s="197"/>
      <c r="N1568" s="184"/>
      <c r="O1568" s="184"/>
      <c r="P1568" s="235"/>
      <c r="Q1568" s="195"/>
      <c r="R1568" s="298">
        <f>IF(Q1568="SI",1,IF(Q1568="NO",3,0))</f>
        <v>0</v>
      </c>
      <c r="S1568" s="30" t="s">
        <v>1671</v>
      </c>
      <c r="T1568" s="76"/>
      <c r="U1568" s="77"/>
      <c r="V1568" s="77"/>
      <c r="W1568" s="77"/>
      <c r="X1568" s="77"/>
      <c r="Y1568" s="77"/>
      <c r="Z1568" s="31" t="str">
        <f t="shared" si="132"/>
        <v/>
      </c>
      <c r="AA1568" s="81">
        <f t="shared" si="131"/>
        <v>0</v>
      </c>
      <c r="AB1568" s="81">
        <f t="shared" ref="AB1568:AB1578" si="133">IF(Z1568="Deficiente",1,0)</f>
        <v>0</v>
      </c>
      <c r="AC1568" s="338"/>
      <c r="AD1568" s="238"/>
      <c r="AE1568" s="238"/>
      <c r="AF1568" s="184"/>
      <c r="AG1568" s="206"/>
      <c r="AH1568" s="200"/>
      <c r="AI1568" s="200"/>
      <c r="AJ1568" s="216"/>
      <c r="AK1568" s="216"/>
      <c r="AL1568" s="216"/>
      <c r="AM1568" s="252"/>
      <c r="AN1568" s="252"/>
      <c r="AO1568" s="252"/>
      <c r="AP1568" s="252"/>
      <c r="AQ1568" s="265"/>
      <c r="AR1568" s="208"/>
    </row>
    <row r="1569" spans="1:44" ht="13.5" customHeight="1" x14ac:dyDescent="0.2">
      <c r="A1569" s="290"/>
      <c r="B1569" s="275"/>
      <c r="C1569" s="272"/>
      <c r="D1569" s="275"/>
      <c r="E1569" s="281"/>
      <c r="F1569" s="275"/>
      <c r="G1569" s="284"/>
      <c r="H1569" s="197"/>
      <c r="I1569" s="295"/>
      <c r="J1569" s="197"/>
      <c r="K1569" s="195"/>
      <c r="L1569" s="195"/>
      <c r="M1569" s="197"/>
      <c r="N1569" s="184"/>
      <c r="O1569" s="184"/>
      <c r="P1569" s="235"/>
      <c r="Q1569" s="195"/>
      <c r="R1569" s="257"/>
      <c r="S1569" s="30" t="s">
        <v>1672</v>
      </c>
      <c r="T1569" s="76"/>
      <c r="U1569" s="77"/>
      <c r="V1569" s="77"/>
      <c r="W1569" s="77"/>
      <c r="X1569" s="77"/>
      <c r="Y1569" s="77"/>
      <c r="Z1569" s="31" t="str">
        <f t="shared" si="132"/>
        <v/>
      </c>
      <c r="AA1569" s="81">
        <f t="shared" si="131"/>
        <v>0</v>
      </c>
      <c r="AB1569" s="81">
        <f t="shared" si="133"/>
        <v>0</v>
      </c>
      <c r="AC1569" s="338"/>
      <c r="AD1569" s="238"/>
      <c r="AE1569" s="238"/>
      <c r="AF1569" s="184"/>
      <c r="AG1569" s="206"/>
      <c r="AH1569" s="200"/>
      <c r="AI1569" s="200"/>
      <c r="AJ1569" s="216"/>
      <c r="AK1569" s="216"/>
      <c r="AL1569" s="216"/>
      <c r="AM1569" s="252"/>
      <c r="AN1569" s="252"/>
      <c r="AO1569" s="252"/>
      <c r="AP1569" s="252"/>
      <c r="AQ1569" s="265"/>
      <c r="AR1569" s="209"/>
    </row>
    <row r="1570" spans="1:44" ht="13.5" customHeight="1" x14ac:dyDescent="0.2">
      <c r="A1570" s="290"/>
      <c r="B1570" s="275"/>
      <c r="C1570" s="272"/>
      <c r="D1570" s="275"/>
      <c r="E1570" s="281"/>
      <c r="F1570" s="275"/>
      <c r="G1570" s="284"/>
      <c r="H1570" s="197"/>
      <c r="I1570" s="295"/>
      <c r="J1570" s="197"/>
      <c r="K1570" s="195"/>
      <c r="L1570" s="195"/>
      <c r="M1570" s="197"/>
      <c r="N1570" s="184"/>
      <c r="O1570" s="184"/>
      <c r="P1570" s="235"/>
      <c r="Q1570" s="195"/>
      <c r="R1570" s="257"/>
      <c r="S1570" s="30" t="s">
        <v>1673</v>
      </c>
      <c r="T1570" s="76"/>
      <c r="U1570" s="77"/>
      <c r="V1570" s="77"/>
      <c r="W1570" s="77"/>
      <c r="X1570" s="77"/>
      <c r="Y1570" s="77"/>
      <c r="Z1570" s="31" t="str">
        <f t="shared" si="132"/>
        <v/>
      </c>
      <c r="AA1570" s="81">
        <f t="shared" si="131"/>
        <v>0</v>
      </c>
      <c r="AB1570" s="81">
        <f t="shared" si="133"/>
        <v>0</v>
      </c>
      <c r="AC1570" s="338"/>
      <c r="AD1570" s="238"/>
      <c r="AE1570" s="238"/>
      <c r="AF1570" s="184"/>
      <c r="AG1570" s="206"/>
      <c r="AH1570" s="200"/>
      <c r="AI1570" s="200"/>
      <c r="AJ1570" s="216"/>
      <c r="AK1570" s="216"/>
      <c r="AL1570" s="216"/>
      <c r="AM1570" s="252"/>
      <c r="AN1570" s="252"/>
      <c r="AO1570" s="252"/>
      <c r="AP1570" s="252"/>
      <c r="AQ1570" s="265"/>
      <c r="AR1570" s="209"/>
    </row>
    <row r="1571" spans="1:44" ht="13.5" customHeight="1" x14ac:dyDescent="0.2">
      <c r="A1571" s="290"/>
      <c r="B1571" s="275"/>
      <c r="C1571" s="272"/>
      <c r="D1571" s="275"/>
      <c r="E1571" s="281"/>
      <c r="F1571" s="275"/>
      <c r="G1571" s="284"/>
      <c r="H1571" s="197"/>
      <c r="I1571" s="295"/>
      <c r="J1571" s="197"/>
      <c r="K1571" s="195"/>
      <c r="L1571" s="195"/>
      <c r="M1571" s="197"/>
      <c r="N1571" s="184"/>
      <c r="O1571" s="184"/>
      <c r="P1571" s="235"/>
      <c r="Q1571" s="195"/>
      <c r="R1571" s="257"/>
      <c r="S1571" s="30" t="s">
        <v>1674</v>
      </c>
      <c r="T1571" s="76"/>
      <c r="U1571" s="77"/>
      <c r="V1571" s="77"/>
      <c r="W1571" s="77"/>
      <c r="X1571" s="77"/>
      <c r="Y1571" s="77"/>
      <c r="Z1571" s="31" t="str">
        <f t="shared" si="132"/>
        <v/>
      </c>
      <c r="AA1571" s="81">
        <f t="shared" si="131"/>
        <v>0</v>
      </c>
      <c r="AB1571" s="81">
        <f t="shared" si="133"/>
        <v>0</v>
      </c>
      <c r="AC1571" s="338"/>
      <c r="AD1571" s="238"/>
      <c r="AE1571" s="238"/>
      <c r="AF1571" s="184"/>
      <c r="AG1571" s="206"/>
      <c r="AH1571" s="200"/>
      <c r="AI1571" s="200"/>
      <c r="AJ1571" s="216"/>
      <c r="AK1571" s="216"/>
      <c r="AL1571" s="216"/>
      <c r="AM1571" s="252"/>
      <c r="AN1571" s="252"/>
      <c r="AO1571" s="252"/>
      <c r="AP1571" s="252"/>
      <c r="AQ1571" s="265"/>
      <c r="AR1571" s="209"/>
    </row>
    <row r="1572" spans="1:44" ht="13.5" customHeight="1" x14ac:dyDescent="0.2">
      <c r="A1572" s="290"/>
      <c r="B1572" s="275"/>
      <c r="C1572" s="272"/>
      <c r="D1572" s="275"/>
      <c r="E1572" s="281"/>
      <c r="F1572" s="275"/>
      <c r="G1572" s="284"/>
      <c r="H1572" s="197"/>
      <c r="I1572" s="295"/>
      <c r="J1572" s="197"/>
      <c r="K1572" s="195"/>
      <c r="L1572" s="195"/>
      <c r="M1572" s="197"/>
      <c r="N1572" s="184"/>
      <c r="O1572" s="184"/>
      <c r="P1572" s="235"/>
      <c r="Q1572" s="195"/>
      <c r="R1572" s="257"/>
      <c r="S1572" s="30" t="s">
        <v>1675</v>
      </c>
      <c r="T1572" s="76"/>
      <c r="U1572" s="77"/>
      <c r="V1572" s="77"/>
      <c r="W1572" s="77"/>
      <c r="X1572" s="77"/>
      <c r="Y1572" s="77"/>
      <c r="Z1572" s="31" t="str">
        <f t="shared" si="132"/>
        <v/>
      </c>
      <c r="AA1572" s="81">
        <f t="shared" si="131"/>
        <v>0</v>
      </c>
      <c r="AB1572" s="81">
        <f t="shared" si="133"/>
        <v>0</v>
      </c>
      <c r="AC1572" s="338"/>
      <c r="AD1572" s="238"/>
      <c r="AE1572" s="238"/>
      <c r="AF1572" s="184"/>
      <c r="AG1572" s="206"/>
      <c r="AH1572" s="200"/>
      <c r="AI1572" s="200"/>
      <c r="AJ1572" s="216"/>
      <c r="AK1572" s="216"/>
      <c r="AL1572" s="216"/>
      <c r="AM1572" s="252"/>
      <c r="AN1572" s="252"/>
      <c r="AO1572" s="252"/>
      <c r="AP1572" s="252"/>
      <c r="AQ1572" s="265"/>
      <c r="AR1572" s="209"/>
    </row>
    <row r="1573" spans="1:44" ht="13.5" customHeight="1" x14ac:dyDescent="0.2">
      <c r="A1573" s="290"/>
      <c r="B1573" s="275"/>
      <c r="C1573" s="272"/>
      <c r="D1573" s="275"/>
      <c r="E1573" s="281"/>
      <c r="F1573" s="275"/>
      <c r="G1573" s="284"/>
      <c r="H1573" s="197"/>
      <c r="I1573" s="295">
        <v>62.5</v>
      </c>
      <c r="J1573" s="197"/>
      <c r="K1573" s="195"/>
      <c r="L1573" s="195"/>
      <c r="M1573" s="197"/>
      <c r="N1573" s="184"/>
      <c r="O1573" s="184"/>
      <c r="P1573" s="235"/>
      <c r="Q1573" s="195"/>
      <c r="R1573" s="298">
        <f>IF(Q1573="SI",1,IF(Q1573="NO",3,0))</f>
        <v>0</v>
      </c>
      <c r="S1573" s="30" t="s">
        <v>1676</v>
      </c>
      <c r="T1573" s="76"/>
      <c r="U1573" s="77"/>
      <c r="V1573" s="77"/>
      <c r="W1573" s="77"/>
      <c r="X1573" s="77"/>
      <c r="Y1573" s="77"/>
      <c r="Z1573" s="31" t="str">
        <f t="shared" si="132"/>
        <v/>
      </c>
      <c r="AA1573" s="81">
        <f t="shared" si="131"/>
        <v>0</v>
      </c>
      <c r="AB1573" s="81">
        <f t="shared" si="133"/>
        <v>0</v>
      </c>
      <c r="AC1573" s="338"/>
      <c r="AD1573" s="238"/>
      <c r="AE1573" s="238"/>
      <c r="AF1573" s="184"/>
      <c r="AG1573" s="206"/>
      <c r="AH1573" s="200"/>
      <c r="AI1573" s="200"/>
      <c r="AJ1573" s="216"/>
      <c r="AK1573" s="216"/>
      <c r="AL1573" s="216"/>
      <c r="AM1573" s="252"/>
      <c r="AN1573" s="252"/>
      <c r="AO1573" s="252"/>
      <c r="AP1573" s="252"/>
      <c r="AQ1573" s="265"/>
      <c r="AR1573" s="208"/>
    </row>
    <row r="1574" spans="1:44" ht="13.5" customHeight="1" x14ac:dyDescent="0.2">
      <c r="A1574" s="290"/>
      <c r="B1574" s="275"/>
      <c r="C1574" s="272"/>
      <c r="D1574" s="275"/>
      <c r="E1574" s="281"/>
      <c r="F1574" s="275"/>
      <c r="G1574" s="284"/>
      <c r="H1574" s="197"/>
      <c r="I1574" s="295"/>
      <c r="J1574" s="197"/>
      <c r="K1574" s="195"/>
      <c r="L1574" s="195"/>
      <c r="M1574" s="197"/>
      <c r="N1574" s="184"/>
      <c r="O1574" s="184"/>
      <c r="P1574" s="235"/>
      <c r="Q1574" s="195"/>
      <c r="R1574" s="257"/>
      <c r="S1574" s="30" t="s">
        <v>1677</v>
      </c>
      <c r="T1574" s="76"/>
      <c r="U1574" s="77"/>
      <c r="V1574" s="77"/>
      <c r="W1574" s="77"/>
      <c r="X1574" s="77"/>
      <c r="Y1574" s="77"/>
      <c r="Z1574" s="31" t="str">
        <f t="shared" si="132"/>
        <v/>
      </c>
      <c r="AA1574" s="81">
        <f t="shared" si="131"/>
        <v>0</v>
      </c>
      <c r="AB1574" s="81">
        <f t="shared" si="133"/>
        <v>0</v>
      </c>
      <c r="AC1574" s="338"/>
      <c r="AD1574" s="238"/>
      <c r="AE1574" s="238"/>
      <c r="AF1574" s="184"/>
      <c r="AG1574" s="206"/>
      <c r="AH1574" s="200"/>
      <c r="AI1574" s="200"/>
      <c r="AJ1574" s="216"/>
      <c r="AK1574" s="216"/>
      <c r="AL1574" s="216"/>
      <c r="AM1574" s="252"/>
      <c r="AN1574" s="252"/>
      <c r="AO1574" s="252"/>
      <c r="AP1574" s="252"/>
      <c r="AQ1574" s="265"/>
      <c r="AR1574" s="209"/>
    </row>
    <row r="1575" spans="1:44" ht="13.5" customHeight="1" x14ac:dyDescent="0.2">
      <c r="A1575" s="290"/>
      <c r="B1575" s="275"/>
      <c r="C1575" s="272"/>
      <c r="D1575" s="275"/>
      <c r="E1575" s="281"/>
      <c r="F1575" s="275"/>
      <c r="G1575" s="284"/>
      <c r="H1575" s="197"/>
      <c r="I1575" s="295"/>
      <c r="J1575" s="197"/>
      <c r="K1575" s="195"/>
      <c r="L1575" s="195"/>
      <c r="M1575" s="197"/>
      <c r="N1575" s="184"/>
      <c r="O1575" s="184"/>
      <c r="P1575" s="235"/>
      <c r="Q1575" s="195"/>
      <c r="R1575" s="257"/>
      <c r="S1575" s="30" t="s">
        <v>1678</v>
      </c>
      <c r="T1575" s="76"/>
      <c r="U1575" s="77"/>
      <c r="V1575" s="77"/>
      <c r="W1575" s="77"/>
      <c r="X1575" s="77"/>
      <c r="Y1575" s="77"/>
      <c r="Z1575" s="31" t="str">
        <f t="shared" si="132"/>
        <v/>
      </c>
      <c r="AA1575" s="81">
        <f t="shared" si="131"/>
        <v>0</v>
      </c>
      <c r="AB1575" s="81">
        <f t="shared" si="133"/>
        <v>0</v>
      </c>
      <c r="AC1575" s="338"/>
      <c r="AD1575" s="238"/>
      <c r="AE1575" s="238"/>
      <c r="AF1575" s="184"/>
      <c r="AG1575" s="206"/>
      <c r="AH1575" s="200"/>
      <c r="AI1575" s="200"/>
      <c r="AJ1575" s="216"/>
      <c r="AK1575" s="216"/>
      <c r="AL1575" s="216"/>
      <c r="AM1575" s="252"/>
      <c r="AN1575" s="252"/>
      <c r="AO1575" s="252"/>
      <c r="AP1575" s="252"/>
      <c r="AQ1575" s="265"/>
      <c r="AR1575" s="209"/>
    </row>
    <row r="1576" spans="1:44" ht="13.5" customHeight="1" x14ac:dyDescent="0.2">
      <c r="A1576" s="290"/>
      <c r="B1576" s="275"/>
      <c r="C1576" s="272"/>
      <c r="D1576" s="275"/>
      <c r="E1576" s="281"/>
      <c r="F1576" s="275"/>
      <c r="G1576" s="284"/>
      <c r="H1576" s="197"/>
      <c r="I1576" s="295"/>
      <c r="J1576" s="197"/>
      <c r="K1576" s="195"/>
      <c r="L1576" s="195"/>
      <c r="M1576" s="197"/>
      <c r="N1576" s="184"/>
      <c r="O1576" s="184"/>
      <c r="P1576" s="235"/>
      <c r="Q1576" s="195"/>
      <c r="R1576" s="257"/>
      <c r="S1576" s="30" t="s">
        <v>1679</v>
      </c>
      <c r="T1576" s="76"/>
      <c r="U1576" s="77"/>
      <c r="V1576" s="77"/>
      <c r="W1576" s="77"/>
      <c r="X1576" s="77"/>
      <c r="Y1576" s="77"/>
      <c r="Z1576" s="31" t="str">
        <f t="shared" si="132"/>
        <v/>
      </c>
      <c r="AA1576" s="81">
        <f t="shared" si="131"/>
        <v>0</v>
      </c>
      <c r="AB1576" s="81">
        <f t="shared" si="133"/>
        <v>0</v>
      </c>
      <c r="AC1576" s="338"/>
      <c r="AD1576" s="238"/>
      <c r="AE1576" s="238"/>
      <c r="AF1576" s="184"/>
      <c r="AG1576" s="206"/>
      <c r="AH1576" s="200"/>
      <c r="AI1576" s="200"/>
      <c r="AJ1576" s="216"/>
      <c r="AK1576" s="216"/>
      <c r="AL1576" s="216"/>
      <c r="AM1576" s="252"/>
      <c r="AN1576" s="252"/>
      <c r="AO1576" s="252"/>
      <c r="AP1576" s="252"/>
      <c r="AQ1576" s="265"/>
      <c r="AR1576" s="209"/>
    </row>
    <row r="1577" spans="1:44" ht="13.5" customHeight="1" x14ac:dyDescent="0.2">
      <c r="A1577" s="291"/>
      <c r="B1577" s="276"/>
      <c r="C1577" s="273"/>
      <c r="D1577" s="276"/>
      <c r="E1577" s="282"/>
      <c r="F1577" s="276"/>
      <c r="G1577" s="285"/>
      <c r="H1577" s="198"/>
      <c r="I1577" s="296"/>
      <c r="J1577" s="198"/>
      <c r="K1577" s="233"/>
      <c r="L1577" s="233"/>
      <c r="M1577" s="198"/>
      <c r="N1577" s="185"/>
      <c r="O1577" s="185"/>
      <c r="P1577" s="236"/>
      <c r="Q1577" s="233"/>
      <c r="R1577" s="299"/>
      <c r="S1577" s="32" t="s">
        <v>1680</v>
      </c>
      <c r="T1577" s="78"/>
      <c r="U1577" s="79"/>
      <c r="V1577" s="79"/>
      <c r="W1577" s="79"/>
      <c r="X1577" s="79"/>
      <c r="Y1577" s="79"/>
      <c r="Z1577" s="33" t="str">
        <f t="shared" si="132"/>
        <v/>
      </c>
      <c r="AA1577" s="82">
        <f t="shared" si="131"/>
        <v>0</v>
      </c>
      <c r="AB1577" s="82">
        <f t="shared" si="133"/>
        <v>0</v>
      </c>
      <c r="AC1577" s="339"/>
      <c r="AD1577" s="239"/>
      <c r="AE1577" s="239"/>
      <c r="AF1577" s="185"/>
      <c r="AG1577" s="207"/>
      <c r="AH1577" s="201"/>
      <c r="AI1577" s="201"/>
      <c r="AJ1577" s="217"/>
      <c r="AK1577" s="217"/>
      <c r="AL1577" s="217"/>
      <c r="AM1577" s="253"/>
      <c r="AN1577" s="253"/>
      <c r="AO1577" s="253"/>
      <c r="AP1577" s="253"/>
      <c r="AQ1577" s="266"/>
      <c r="AR1577" s="210"/>
    </row>
    <row r="1578" spans="1:44" ht="25.5" x14ac:dyDescent="0.2">
      <c r="A1578" s="277" t="str">
        <f>IF(E1578&lt;&gt;"",'Información General'!$D$15&amp;"_"&amp;+$A$1+63,"")</f>
        <v/>
      </c>
      <c r="B1578" s="286"/>
      <c r="C1578" s="304"/>
      <c r="D1578" s="286"/>
      <c r="E1578" s="301"/>
      <c r="F1578" s="286"/>
      <c r="G1578" s="224"/>
      <c r="H1578" s="242"/>
      <c r="I1578" s="245">
        <v>63.1</v>
      </c>
      <c r="J1578" s="227"/>
      <c r="K1578" s="232"/>
      <c r="L1578" s="232"/>
      <c r="M1578" s="227"/>
      <c r="N1578" s="189"/>
      <c r="O1578" s="189"/>
      <c r="P1578" s="192" t="str">
        <f>IF(AND(N1578&lt;&gt;"",O1578&lt;&gt;""),IF(AND(N1578&gt;5,O1578&gt;5),"I",IF(AND(N1578&lt;=5,O1578&gt;5),"II",IF(AND(N1578&gt;5,O1578&lt;=5),"IV",IF(AND(N1578&lt;=5,O1578&lt;=5),"III")))),"")</f>
        <v/>
      </c>
      <c r="Q1578" s="232"/>
      <c r="R1578" s="310">
        <f>IF(Q1578="SI",1,IF(Q1578="NO",3,0))</f>
        <v>0</v>
      </c>
      <c r="S1578" s="28" t="s">
        <v>1681</v>
      </c>
      <c r="T1578" s="73" t="s">
        <v>632</v>
      </c>
      <c r="U1578" s="74" t="s">
        <v>8</v>
      </c>
      <c r="V1578" s="74" t="s">
        <v>11</v>
      </c>
      <c r="W1578" s="74" t="s">
        <v>11</v>
      </c>
      <c r="X1578" s="74" t="s">
        <v>11</v>
      </c>
      <c r="Y1578" s="74" t="s">
        <v>11</v>
      </c>
      <c r="Z1578" s="29" t="str">
        <f t="shared" si="132"/>
        <v>Suficiente</v>
      </c>
      <c r="AA1578" s="80">
        <f t="shared" si="131"/>
        <v>1</v>
      </c>
      <c r="AB1578" s="80">
        <f t="shared" si="133"/>
        <v>0</v>
      </c>
      <c r="AC1578" s="307" t="str">
        <f>IF(SUM(R1578:R1602)&gt;=1,IF((SUM(R1578:R1602)/COUNTA(Q1578:Q1602))=1,IF(SUM(AA1578:AA1602)&gt;=1,IF(SUM(AA1578:AA1602)/(SUM(AA1578:AA1602)+SUM(AB1578:AB1602))=100%,"SI","NO"),"NO"),"NO"),"")</f>
        <v/>
      </c>
      <c r="AD1578" s="241" t="str">
        <f>IF($N1578=1,"b","")</f>
        <v/>
      </c>
      <c r="AE1578" s="241" t="str">
        <f>IF($O1578=1,"b","")</f>
        <v/>
      </c>
      <c r="AF1578" s="189"/>
      <c r="AG1578" s="189"/>
      <c r="AH1578" s="202">
        <f>IF(OR($AD1578="b",$AE1578="b"),2,0)</f>
        <v>0</v>
      </c>
      <c r="AI1578" s="202">
        <f>IF(AND($N1578=1,$AF1578=1,$O1578=1,$AG1578=1),1,0)</f>
        <v>0</v>
      </c>
      <c r="AJ1578" s="186">
        <f>IF(AF1578&lt;&gt;"",IF(AI1578=1,1,IF(OR($AF1578&gt;$N1578,AND($AC1578="SI",$AF1578=$N1578),AND($AC1578="NO",$AF1578&lt;&gt;$N1578)),0,1)),0)</f>
        <v>0</v>
      </c>
      <c r="AK1578" s="186">
        <f>IF(AG1578&lt;&gt;"",IF(AI1578=1,1,IF(OR(AG1578&gt;O1578,AND(AC1578="SI",AG1578=O1578),AND(AC1578="NO",AG1578&lt;&gt;O1578)),0,1)),0)</f>
        <v>0</v>
      </c>
      <c r="AL1578" s="186">
        <f>IF(AC1578&lt;&gt;"",(+AI1578+AJ1578+AK1578),0)</f>
        <v>0</v>
      </c>
      <c r="AM1578" s="251" t="str">
        <f>IF($AL1578&gt;=2,IF(AND($AF1578="",$AG1578=""),"",IF(AND($AF1578&gt;5,$AG1578&gt;5),"I","")),"")</f>
        <v/>
      </c>
      <c r="AN1578" s="251" t="str">
        <f>IF($AL1578&gt;=2,IF(AND($AF1578="",$AG1578=""),"",IF(AND($AF1578&lt;6,$AG1578&gt;5),"II","")),"")</f>
        <v/>
      </c>
      <c r="AO1578" s="251" t="str">
        <f>IF($AL1578&gt;=2,IF(AND($AF1578="",$AG1578=""),"",IF(AND($AF1578&lt;6,$AG1578&lt;6),"III","")),"")</f>
        <v/>
      </c>
      <c r="AP1578" s="251" t="str">
        <f>IF($AL1578&gt;=2,IF(AND($AF1578="",$AG1578=""),"",IF(AND($AF1578&gt;5,$AG1578&lt;6),"IV","")),"")</f>
        <v/>
      </c>
      <c r="AQ1578" s="261"/>
      <c r="AR1578" s="254"/>
    </row>
    <row r="1579" spans="1:44" ht="13.5" customHeight="1" x14ac:dyDescent="0.2">
      <c r="A1579" s="278"/>
      <c r="B1579" s="287"/>
      <c r="C1579" s="305"/>
      <c r="D1579" s="287"/>
      <c r="E1579" s="302"/>
      <c r="F1579" s="287"/>
      <c r="G1579" s="225"/>
      <c r="H1579" s="197"/>
      <c r="I1579" s="243"/>
      <c r="J1579" s="182"/>
      <c r="K1579" s="180"/>
      <c r="L1579" s="180"/>
      <c r="M1579" s="182"/>
      <c r="N1579" s="190"/>
      <c r="O1579" s="190"/>
      <c r="P1579" s="193"/>
      <c r="Q1579" s="180"/>
      <c r="R1579" s="257"/>
      <c r="S1579" s="30" t="s">
        <v>1682</v>
      </c>
      <c r="T1579" s="76"/>
      <c r="U1579" s="77"/>
      <c r="V1579" s="77"/>
      <c r="W1579" s="77"/>
      <c r="X1579" s="77"/>
      <c r="Y1579" s="77"/>
      <c r="Z1579" s="31" t="str">
        <f t="shared" si="132"/>
        <v/>
      </c>
      <c r="AA1579" s="81">
        <f t="shared" si="131"/>
        <v>0</v>
      </c>
      <c r="AB1579" s="81">
        <f t="shared" ref="AB1579:AB1602" si="134">IF(Z1579="Deficiente",1,0)</f>
        <v>0</v>
      </c>
      <c r="AC1579" s="308"/>
      <c r="AD1579" s="238"/>
      <c r="AE1579" s="238"/>
      <c r="AF1579" s="190"/>
      <c r="AG1579" s="190"/>
      <c r="AH1579" s="200"/>
      <c r="AI1579" s="200"/>
      <c r="AJ1579" s="187"/>
      <c r="AK1579" s="187"/>
      <c r="AL1579" s="187"/>
      <c r="AM1579" s="252"/>
      <c r="AN1579" s="252"/>
      <c r="AO1579" s="252"/>
      <c r="AP1579" s="252"/>
      <c r="AQ1579" s="262"/>
      <c r="AR1579" s="209"/>
    </row>
    <row r="1580" spans="1:44" ht="13.5" customHeight="1" x14ac:dyDescent="0.2">
      <c r="A1580" s="278"/>
      <c r="B1580" s="287"/>
      <c r="C1580" s="305"/>
      <c r="D1580" s="287"/>
      <c r="E1580" s="302"/>
      <c r="F1580" s="287"/>
      <c r="G1580" s="225"/>
      <c r="H1580" s="197"/>
      <c r="I1580" s="243"/>
      <c r="J1580" s="182"/>
      <c r="K1580" s="180"/>
      <c r="L1580" s="180"/>
      <c r="M1580" s="182"/>
      <c r="N1580" s="190"/>
      <c r="O1580" s="190"/>
      <c r="P1580" s="193"/>
      <c r="Q1580" s="180"/>
      <c r="R1580" s="257"/>
      <c r="S1580" s="30" t="s">
        <v>1683</v>
      </c>
      <c r="T1580" s="76"/>
      <c r="U1580" s="77"/>
      <c r="V1580" s="77"/>
      <c r="W1580" s="77"/>
      <c r="X1580" s="77"/>
      <c r="Y1580" s="77"/>
      <c r="Z1580" s="31" t="str">
        <f t="shared" si="132"/>
        <v/>
      </c>
      <c r="AA1580" s="81">
        <f t="shared" si="131"/>
        <v>0</v>
      </c>
      <c r="AB1580" s="81">
        <f t="shared" si="134"/>
        <v>0</v>
      </c>
      <c r="AC1580" s="308"/>
      <c r="AD1580" s="238"/>
      <c r="AE1580" s="238"/>
      <c r="AF1580" s="190"/>
      <c r="AG1580" s="190"/>
      <c r="AH1580" s="200"/>
      <c r="AI1580" s="200"/>
      <c r="AJ1580" s="187"/>
      <c r="AK1580" s="187"/>
      <c r="AL1580" s="187"/>
      <c r="AM1580" s="252"/>
      <c r="AN1580" s="252"/>
      <c r="AO1580" s="252"/>
      <c r="AP1580" s="252"/>
      <c r="AQ1580" s="262"/>
      <c r="AR1580" s="209"/>
    </row>
    <row r="1581" spans="1:44" ht="13.5" customHeight="1" x14ac:dyDescent="0.2">
      <c r="A1581" s="278"/>
      <c r="B1581" s="287"/>
      <c r="C1581" s="305"/>
      <c r="D1581" s="287"/>
      <c r="E1581" s="302"/>
      <c r="F1581" s="287"/>
      <c r="G1581" s="225"/>
      <c r="H1581" s="197"/>
      <c r="I1581" s="243"/>
      <c r="J1581" s="182"/>
      <c r="K1581" s="180"/>
      <c r="L1581" s="180"/>
      <c r="M1581" s="182"/>
      <c r="N1581" s="190"/>
      <c r="O1581" s="190"/>
      <c r="P1581" s="193"/>
      <c r="Q1581" s="180"/>
      <c r="R1581" s="257"/>
      <c r="S1581" s="30" t="s">
        <v>144</v>
      </c>
      <c r="T1581" s="76"/>
      <c r="U1581" s="77"/>
      <c r="V1581" s="77"/>
      <c r="W1581" s="77"/>
      <c r="X1581" s="77"/>
      <c r="Y1581" s="77"/>
      <c r="Z1581" s="31" t="str">
        <f t="shared" si="132"/>
        <v/>
      </c>
      <c r="AA1581" s="81">
        <f t="shared" si="131"/>
        <v>0</v>
      </c>
      <c r="AB1581" s="81">
        <f t="shared" si="134"/>
        <v>0</v>
      </c>
      <c r="AC1581" s="308"/>
      <c r="AD1581" s="238"/>
      <c r="AE1581" s="238"/>
      <c r="AF1581" s="190"/>
      <c r="AG1581" s="190"/>
      <c r="AH1581" s="200"/>
      <c r="AI1581" s="200"/>
      <c r="AJ1581" s="187"/>
      <c r="AK1581" s="187"/>
      <c r="AL1581" s="187"/>
      <c r="AM1581" s="252"/>
      <c r="AN1581" s="252"/>
      <c r="AO1581" s="252"/>
      <c r="AP1581" s="252"/>
      <c r="AQ1581" s="262"/>
      <c r="AR1581" s="209"/>
    </row>
    <row r="1582" spans="1:44" ht="13.5" customHeight="1" x14ac:dyDescent="0.2">
      <c r="A1582" s="278"/>
      <c r="B1582" s="287"/>
      <c r="C1582" s="305"/>
      <c r="D1582" s="287"/>
      <c r="E1582" s="302"/>
      <c r="F1582" s="287"/>
      <c r="G1582" s="225"/>
      <c r="H1582" s="197"/>
      <c r="I1582" s="243"/>
      <c r="J1582" s="182"/>
      <c r="K1582" s="180"/>
      <c r="L1582" s="180"/>
      <c r="M1582" s="182"/>
      <c r="N1582" s="190"/>
      <c r="O1582" s="190"/>
      <c r="P1582" s="193"/>
      <c r="Q1582" s="180"/>
      <c r="R1582" s="257"/>
      <c r="S1582" s="30" t="s">
        <v>1684</v>
      </c>
      <c r="T1582" s="76"/>
      <c r="U1582" s="77"/>
      <c r="V1582" s="77"/>
      <c r="W1582" s="77"/>
      <c r="X1582" s="77"/>
      <c r="Y1582" s="77"/>
      <c r="Z1582" s="31" t="str">
        <f t="shared" si="132"/>
        <v/>
      </c>
      <c r="AA1582" s="81">
        <f t="shared" si="131"/>
        <v>0</v>
      </c>
      <c r="AB1582" s="81">
        <f t="shared" si="134"/>
        <v>0</v>
      </c>
      <c r="AC1582" s="308"/>
      <c r="AD1582" s="238"/>
      <c r="AE1582" s="238"/>
      <c r="AF1582" s="190"/>
      <c r="AG1582" s="190"/>
      <c r="AH1582" s="200"/>
      <c r="AI1582" s="200"/>
      <c r="AJ1582" s="187"/>
      <c r="AK1582" s="187"/>
      <c r="AL1582" s="187"/>
      <c r="AM1582" s="252"/>
      <c r="AN1582" s="252"/>
      <c r="AO1582" s="252"/>
      <c r="AP1582" s="252"/>
      <c r="AQ1582" s="262"/>
      <c r="AR1582" s="209"/>
    </row>
    <row r="1583" spans="1:44" ht="13.5" customHeight="1" x14ac:dyDescent="0.2">
      <c r="A1583" s="278"/>
      <c r="B1583" s="287"/>
      <c r="C1583" s="305"/>
      <c r="D1583" s="287"/>
      <c r="E1583" s="302"/>
      <c r="F1583" s="287"/>
      <c r="G1583" s="225"/>
      <c r="H1583" s="197"/>
      <c r="I1583" s="243">
        <v>63.2</v>
      </c>
      <c r="J1583" s="182"/>
      <c r="K1583" s="180"/>
      <c r="L1583" s="180"/>
      <c r="M1583" s="182"/>
      <c r="N1583" s="190"/>
      <c r="O1583" s="190"/>
      <c r="P1583" s="193"/>
      <c r="Q1583" s="180"/>
      <c r="R1583" s="256">
        <f>IF(Q1583="SI",1,IF(Q1583="NO",3,0))</f>
        <v>0</v>
      </c>
      <c r="S1583" s="30" t="s">
        <v>1685</v>
      </c>
      <c r="T1583" s="76"/>
      <c r="U1583" s="77"/>
      <c r="V1583" s="77"/>
      <c r="W1583" s="77"/>
      <c r="X1583" s="77"/>
      <c r="Y1583" s="77"/>
      <c r="Z1583" s="31" t="str">
        <f t="shared" si="132"/>
        <v/>
      </c>
      <c r="AA1583" s="81">
        <f t="shared" si="131"/>
        <v>0</v>
      </c>
      <c r="AB1583" s="81">
        <f t="shared" si="134"/>
        <v>0</v>
      </c>
      <c r="AC1583" s="308"/>
      <c r="AD1583" s="238"/>
      <c r="AE1583" s="238"/>
      <c r="AF1583" s="190"/>
      <c r="AG1583" s="190"/>
      <c r="AH1583" s="200"/>
      <c r="AI1583" s="200"/>
      <c r="AJ1583" s="187"/>
      <c r="AK1583" s="187"/>
      <c r="AL1583" s="187"/>
      <c r="AM1583" s="252"/>
      <c r="AN1583" s="252"/>
      <c r="AO1583" s="252"/>
      <c r="AP1583" s="252"/>
      <c r="AQ1583" s="262"/>
      <c r="AR1583" s="255"/>
    </row>
    <row r="1584" spans="1:44" ht="13.5" customHeight="1" x14ac:dyDescent="0.2">
      <c r="A1584" s="278"/>
      <c r="B1584" s="287"/>
      <c r="C1584" s="305"/>
      <c r="D1584" s="287"/>
      <c r="E1584" s="302"/>
      <c r="F1584" s="287"/>
      <c r="G1584" s="225"/>
      <c r="H1584" s="197"/>
      <c r="I1584" s="243"/>
      <c r="J1584" s="182"/>
      <c r="K1584" s="180"/>
      <c r="L1584" s="180"/>
      <c r="M1584" s="182"/>
      <c r="N1584" s="190"/>
      <c r="O1584" s="190"/>
      <c r="P1584" s="193"/>
      <c r="Q1584" s="180"/>
      <c r="R1584" s="257"/>
      <c r="S1584" s="30" t="s">
        <v>1686</v>
      </c>
      <c r="T1584" s="76"/>
      <c r="U1584" s="77"/>
      <c r="V1584" s="77"/>
      <c r="W1584" s="77"/>
      <c r="X1584" s="77"/>
      <c r="Y1584" s="77"/>
      <c r="Z1584" s="31" t="str">
        <f t="shared" si="132"/>
        <v/>
      </c>
      <c r="AA1584" s="81">
        <f t="shared" si="131"/>
        <v>0</v>
      </c>
      <c r="AB1584" s="81">
        <f t="shared" si="134"/>
        <v>0</v>
      </c>
      <c r="AC1584" s="308"/>
      <c r="AD1584" s="238"/>
      <c r="AE1584" s="238"/>
      <c r="AF1584" s="190"/>
      <c r="AG1584" s="190"/>
      <c r="AH1584" s="200"/>
      <c r="AI1584" s="200"/>
      <c r="AJ1584" s="187"/>
      <c r="AK1584" s="187"/>
      <c r="AL1584" s="187"/>
      <c r="AM1584" s="252"/>
      <c r="AN1584" s="252"/>
      <c r="AO1584" s="252"/>
      <c r="AP1584" s="252"/>
      <c r="AQ1584" s="262"/>
      <c r="AR1584" s="209"/>
    </row>
    <row r="1585" spans="1:44" ht="13.5" customHeight="1" x14ac:dyDescent="0.2">
      <c r="A1585" s="278"/>
      <c r="B1585" s="287"/>
      <c r="C1585" s="305"/>
      <c r="D1585" s="287"/>
      <c r="E1585" s="302"/>
      <c r="F1585" s="287"/>
      <c r="G1585" s="225"/>
      <c r="H1585" s="197"/>
      <c r="I1585" s="243"/>
      <c r="J1585" s="182"/>
      <c r="K1585" s="180"/>
      <c r="L1585" s="180"/>
      <c r="M1585" s="182"/>
      <c r="N1585" s="190"/>
      <c r="O1585" s="190"/>
      <c r="P1585" s="193"/>
      <c r="Q1585" s="180"/>
      <c r="R1585" s="257"/>
      <c r="S1585" s="30" t="s">
        <v>1687</v>
      </c>
      <c r="T1585" s="76"/>
      <c r="U1585" s="77"/>
      <c r="V1585" s="77"/>
      <c r="W1585" s="77"/>
      <c r="X1585" s="77"/>
      <c r="Y1585" s="77"/>
      <c r="Z1585" s="31" t="str">
        <f t="shared" si="132"/>
        <v/>
      </c>
      <c r="AA1585" s="81">
        <f t="shared" ref="AA1585:AA1603" si="135">IF(Z1585="Suficiente",1,0)</f>
        <v>0</v>
      </c>
      <c r="AB1585" s="81">
        <f t="shared" si="134"/>
        <v>0</v>
      </c>
      <c r="AC1585" s="308"/>
      <c r="AD1585" s="238"/>
      <c r="AE1585" s="238"/>
      <c r="AF1585" s="190"/>
      <c r="AG1585" s="190"/>
      <c r="AH1585" s="200"/>
      <c r="AI1585" s="200"/>
      <c r="AJ1585" s="187"/>
      <c r="AK1585" s="187"/>
      <c r="AL1585" s="187"/>
      <c r="AM1585" s="252"/>
      <c r="AN1585" s="252"/>
      <c r="AO1585" s="252"/>
      <c r="AP1585" s="252"/>
      <c r="AQ1585" s="262"/>
      <c r="AR1585" s="209"/>
    </row>
    <row r="1586" spans="1:44" ht="13.5" customHeight="1" x14ac:dyDescent="0.2">
      <c r="A1586" s="278"/>
      <c r="B1586" s="287"/>
      <c r="C1586" s="305"/>
      <c r="D1586" s="287"/>
      <c r="E1586" s="302"/>
      <c r="F1586" s="287"/>
      <c r="G1586" s="225"/>
      <c r="H1586" s="197"/>
      <c r="I1586" s="243"/>
      <c r="J1586" s="182"/>
      <c r="K1586" s="180"/>
      <c r="L1586" s="180"/>
      <c r="M1586" s="182"/>
      <c r="N1586" s="190"/>
      <c r="O1586" s="190"/>
      <c r="P1586" s="193"/>
      <c r="Q1586" s="180"/>
      <c r="R1586" s="257"/>
      <c r="S1586" s="30" t="s">
        <v>1688</v>
      </c>
      <c r="T1586" s="76"/>
      <c r="U1586" s="77"/>
      <c r="V1586" s="77"/>
      <c r="W1586" s="77"/>
      <c r="X1586" s="77"/>
      <c r="Y1586" s="77"/>
      <c r="Z1586" s="31" t="str">
        <f t="shared" si="132"/>
        <v/>
      </c>
      <c r="AA1586" s="81">
        <f t="shared" si="135"/>
        <v>0</v>
      </c>
      <c r="AB1586" s="81">
        <f t="shared" si="134"/>
        <v>0</v>
      </c>
      <c r="AC1586" s="308"/>
      <c r="AD1586" s="238"/>
      <c r="AE1586" s="238"/>
      <c r="AF1586" s="190"/>
      <c r="AG1586" s="190"/>
      <c r="AH1586" s="200"/>
      <c r="AI1586" s="200"/>
      <c r="AJ1586" s="187"/>
      <c r="AK1586" s="187"/>
      <c r="AL1586" s="187"/>
      <c r="AM1586" s="252"/>
      <c r="AN1586" s="252"/>
      <c r="AO1586" s="252"/>
      <c r="AP1586" s="252"/>
      <c r="AQ1586" s="262"/>
      <c r="AR1586" s="209"/>
    </row>
    <row r="1587" spans="1:44" ht="13.5" customHeight="1" x14ac:dyDescent="0.2">
      <c r="A1587" s="278"/>
      <c r="B1587" s="287"/>
      <c r="C1587" s="305"/>
      <c r="D1587" s="287"/>
      <c r="E1587" s="302"/>
      <c r="F1587" s="287"/>
      <c r="G1587" s="225"/>
      <c r="H1587" s="197"/>
      <c r="I1587" s="243"/>
      <c r="J1587" s="182"/>
      <c r="K1587" s="180"/>
      <c r="L1587" s="180"/>
      <c r="M1587" s="182"/>
      <c r="N1587" s="190"/>
      <c r="O1587" s="190"/>
      <c r="P1587" s="193"/>
      <c r="Q1587" s="180"/>
      <c r="R1587" s="257"/>
      <c r="S1587" s="30" t="s">
        <v>1689</v>
      </c>
      <c r="T1587" s="76"/>
      <c r="U1587" s="77"/>
      <c r="V1587" s="77"/>
      <c r="W1587" s="77"/>
      <c r="X1587" s="77"/>
      <c r="Y1587" s="77"/>
      <c r="Z1587" s="31" t="str">
        <f t="shared" si="132"/>
        <v/>
      </c>
      <c r="AA1587" s="81">
        <f t="shared" si="135"/>
        <v>0</v>
      </c>
      <c r="AB1587" s="81">
        <f t="shared" si="134"/>
        <v>0</v>
      </c>
      <c r="AC1587" s="308"/>
      <c r="AD1587" s="238"/>
      <c r="AE1587" s="238"/>
      <c r="AF1587" s="190"/>
      <c r="AG1587" s="190"/>
      <c r="AH1587" s="200"/>
      <c r="AI1587" s="200"/>
      <c r="AJ1587" s="187"/>
      <c r="AK1587" s="187"/>
      <c r="AL1587" s="187"/>
      <c r="AM1587" s="252"/>
      <c r="AN1587" s="252"/>
      <c r="AO1587" s="252"/>
      <c r="AP1587" s="252"/>
      <c r="AQ1587" s="262"/>
      <c r="AR1587" s="209"/>
    </row>
    <row r="1588" spans="1:44" ht="13.5" customHeight="1" x14ac:dyDescent="0.2">
      <c r="A1588" s="278"/>
      <c r="B1588" s="287"/>
      <c r="C1588" s="305"/>
      <c r="D1588" s="287"/>
      <c r="E1588" s="302"/>
      <c r="F1588" s="287"/>
      <c r="G1588" s="225"/>
      <c r="H1588" s="197"/>
      <c r="I1588" s="243">
        <v>63.3</v>
      </c>
      <c r="J1588" s="182"/>
      <c r="K1588" s="180"/>
      <c r="L1588" s="180"/>
      <c r="M1588" s="182"/>
      <c r="N1588" s="190"/>
      <c r="O1588" s="190"/>
      <c r="P1588" s="193"/>
      <c r="Q1588" s="180"/>
      <c r="R1588" s="256">
        <f>IF(Q1588="SI",1,IF(Q1588="NO",3,0))</f>
        <v>0</v>
      </c>
      <c r="S1588" s="30" t="s">
        <v>1690</v>
      </c>
      <c r="T1588" s="76"/>
      <c r="U1588" s="77"/>
      <c r="V1588" s="77"/>
      <c r="W1588" s="77"/>
      <c r="X1588" s="77"/>
      <c r="Y1588" s="77"/>
      <c r="Z1588" s="31" t="str">
        <f t="shared" si="132"/>
        <v/>
      </c>
      <c r="AA1588" s="81">
        <f t="shared" si="135"/>
        <v>0</v>
      </c>
      <c r="AB1588" s="81">
        <f t="shared" si="134"/>
        <v>0</v>
      </c>
      <c r="AC1588" s="308"/>
      <c r="AD1588" s="238"/>
      <c r="AE1588" s="238"/>
      <c r="AF1588" s="190"/>
      <c r="AG1588" s="190"/>
      <c r="AH1588" s="200"/>
      <c r="AI1588" s="200"/>
      <c r="AJ1588" s="187"/>
      <c r="AK1588" s="187"/>
      <c r="AL1588" s="187"/>
      <c r="AM1588" s="252"/>
      <c r="AN1588" s="252"/>
      <c r="AO1588" s="252"/>
      <c r="AP1588" s="252"/>
      <c r="AQ1588" s="262"/>
      <c r="AR1588" s="255"/>
    </row>
    <row r="1589" spans="1:44" ht="13.5" customHeight="1" x14ac:dyDescent="0.2">
      <c r="A1589" s="278"/>
      <c r="B1589" s="287"/>
      <c r="C1589" s="305"/>
      <c r="D1589" s="287"/>
      <c r="E1589" s="302"/>
      <c r="F1589" s="287"/>
      <c r="G1589" s="225"/>
      <c r="H1589" s="197"/>
      <c r="I1589" s="243"/>
      <c r="J1589" s="182"/>
      <c r="K1589" s="180"/>
      <c r="L1589" s="180"/>
      <c r="M1589" s="182"/>
      <c r="N1589" s="190"/>
      <c r="O1589" s="190"/>
      <c r="P1589" s="193"/>
      <c r="Q1589" s="180"/>
      <c r="R1589" s="257"/>
      <c r="S1589" s="30" t="s">
        <v>1691</v>
      </c>
      <c r="T1589" s="76"/>
      <c r="U1589" s="77"/>
      <c r="V1589" s="77"/>
      <c r="W1589" s="77"/>
      <c r="X1589" s="77"/>
      <c r="Y1589" s="77"/>
      <c r="Z1589" s="31" t="str">
        <f t="shared" si="132"/>
        <v/>
      </c>
      <c r="AA1589" s="81">
        <f t="shared" si="135"/>
        <v>0</v>
      </c>
      <c r="AB1589" s="81">
        <f t="shared" si="134"/>
        <v>0</v>
      </c>
      <c r="AC1589" s="308"/>
      <c r="AD1589" s="238"/>
      <c r="AE1589" s="238"/>
      <c r="AF1589" s="190"/>
      <c r="AG1589" s="190"/>
      <c r="AH1589" s="200"/>
      <c r="AI1589" s="200"/>
      <c r="AJ1589" s="187"/>
      <c r="AK1589" s="187"/>
      <c r="AL1589" s="187"/>
      <c r="AM1589" s="252"/>
      <c r="AN1589" s="252"/>
      <c r="AO1589" s="252"/>
      <c r="AP1589" s="252"/>
      <c r="AQ1589" s="262"/>
      <c r="AR1589" s="209"/>
    </row>
    <row r="1590" spans="1:44" ht="13.5" customHeight="1" x14ac:dyDescent="0.2">
      <c r="A1590" s="278"/>
      <c r="B1590" s="287"/>
      <c r="C1590" s="305"/>
      <c r="D1590" s="287"/>
      <c r="E1590" s="302"/>
      <c r="F1590" s="287"/>
      <c r="G1590" s="225"/>
      <c r="H1590" s="197"/>
      <c r="I1590" s="243"/>
      <c r="J1590" s="182"/>
      <c r="K1590" s="180"/>
      <c r="L1590" s="180"/>
      <c r="M1590" s="182"/>
      <c r="N1590" s="190"/>
      <c r="O1590" s="190"/>
      <c r="P1590" s="193"/>
      <c r="Q1590" s="180"/>
      <c r="R1590" s="257"/>
      <c r="S1590" s="30" t="s">
        <v>1692</v>
      </c>
      <c r="T1590" s="76"/>
      <c r="U1590" s="77"/>
      <c r="V1590" s="77"/>
      <c r="W1590" s="77"/>
      <c r="X1590" s="77"/>
      <c r="Y1590" s="77"/>
      <c r="Z1590" s="31" t="str">
        <f t="shared" si="132"/>
        <v/>
      </c>
      <c r="AA1590" s="81">
        <f t="shared" si="135"/>
        <v>0</v>
      </c>
      <c r="AB1590" s="81">
        <f t="shared" si="134"/>
        <v>0</v>
      </c>
      <c r="AC1590" s="308"/>
      <c r="AD1590" s="238"/>
      <c r="AE1590" s="238"/>
      <c r="AF1590" s="190"/>
      <c r="AG1590" s="190"/>
      <c r="AH1590" s="200"/>
      <c r="AI1590" s="200"/>
      <c r="AJ1590" s="187"/>
      <c r="AK1590" s="187"/>
      <c r="AL1590" s="187"/>
      <c r="AM1590" s="252"/>
      <c r="AN1590" s="252"/>
      <c r="AO1590" s="252"/>
      <c r="AP1590" s="252"/>
      <c r="AQ1590" s="262"/>
      <c r="AR1590" s="209"/>
    </row>
    <row r="1591" spans="1:44" ht="13.5" customHeight="1" x14ac:dyDescent="0.2">
      <c r="A1591" s="278"/>
      <c r="B1591" s="287"/>
      <c r="C1591" s="305"/>
      <c r="D1591" s="287"/>
      <c r="E1591" s="302"/>
      <c r="F1591" s="287"/>
      <c r="G1591" s="225"/>
      <c r="H1591" s="197"/>
      <c r="I1591" s="243"/>
      <c r="J1591" s="182"/>
      <c r="K1591" s="180"/>
      <c r="L1591" s="180"/>
      <c r="M1591" s="182"/>
      <c r="N1591" s="190"/>
      <c r="O1591" s="190"/>
      <c r="P1591" s="193"/>
      <c r="Q1591" s="180"/>
      <c r="R1591" s="257"/>
      <c r="S1591" s="30" t="s">
        <v>1693</v>
      </c>
      <c r="T1591" s="76"/>
      <c r="U1591" s="77"/>
      <c r="V1591" s="77"/>
      <c r="W1591" s="77"/>
      <c r="X1591" s="77"/>
      <c r="Y1591" s="77"/>
      <c r="Z1591" s="31" t="str">
        <f t="shared" si="132"/>
        <v/>
      </c>
      <c r="AA1591" s="81">
        <f t="shared" si="135"/>
        <v>0</v>
      </c>
      <c r="AB1591" s="81">
        <f t="shared" si="134"/>
        <v>0</v>
      </c>
      <c r="AC1591" s="308"/>
      <c r="AD1591" s="238"/>
      <c r="AE1591" s="238"/>
      <c r="AF1591" s="190"/>
      <c r="AG1591" s="190"/>
      <c r="AH1591" s="200"/>
      <c r="AI1591" s="200"/>
      <c r="AJ1591" s="187"/>
      <c r="AK1591" s="187"/>
      <c r="AL1591" s="187"/>
      <c r="AM1591" s="252"/>
      <c r="AN1591" s="252"/>
      <c r="AO1591" s="252"/>
      <c r="AP1591" s="252"/>
      <c r="AQ1591" s="262"/>
      <c r="AR1591" s="209"/>
    </row>
    <row r="1592" spans="1:44" ht="13.5" customHeight="1" x14ac:dyDescent="0.2">
      <c r="A1592" s="278"/>
      <c r="B1592" s="287"/>
      <c r="C1592" s="305"/>
      <c r="D1592" s="287"/>
      <c r="E1592" s="302"/>
      <c r="F1592" s="287"/>
      <c r="G1592" s="225"/>
      <c r="H1592" s="197"/>
      <c r="I1592" s="243"/>
      <c r="J1592" s="182"/>
      <c r="K1592" s="180"/>
      <c r="L1592" s="180"/>
      <c r="M1592" s="182"/>
      <c r="N1592" s="190"/>
      <c r="O1592" s="190"/>
      <c r="P1592" s="193"/>
      <c r="Q1592" s="180"/>
      <c r="R1592" s="257"/>
      <c r="S1592" s="30" t="s">
        <v>1694</v>
      </c>
      <c r="T1592" s="76"/>
      <c r="U1592" s="77"/>
      <c r="V1592" s="77"/>
      <c r="W1592" s="77"/>
      <c r="X1592" s="77"/>
      <c r="Y1592" s="77"/>
      <c r="Z1592" s="31" t="str">
        <f t="shared" si="132"/>
        <v/>
      </c>
      <c r="AA1592" s="81">
        <f t="shared" si="135"/>
        <v>0</v>
      </c>
      <c r="AB1592" s="81">
        <f t="shared" si="134"/>
        <v>0</v>
      </c>
      <c r="AC1592" s="308"/>
      <c r="AD1592" s="238"/>
      <c r="AE1592" s="238"/>
      <c r="AF1592" s="190"/>
      <c r="AG1592" s="190"/>
      <c r="AH1592" s="200"/>
      <c r="AI1592" s="200"/>
      <c r="AJ1592" s="187"/>
      <c r="AK1592" s="187"/>
      <c r="AL1592" s="187"/>
      <c r="AM1592" s="252"/>
      <c r="AN1592" s="252"/>
      <c r="AO1592" s="252"/>
      <c r="AP1592" s="252"/>
      <c r="AQ1592" s="262"/>
      <c r="AR1592" s="209"/>
    </row>
    <row r="1593" spans="1:44" ht="13.5" customHeight="1" x14ac:dyDescent="0.2">
      <c r="A1593" s="278"/>
      <c r="B1593" s="287"/>
      <c r="C1593" s="305"/>
      <c r="D1593" s="287"/>
      <c r="E1593" s="302"/>
      <c r="F1593" s="287"/>
      <c r="G1593" s="225"/>
      <c r="H1593" s="197"/>
      <c r="I1593" s="243">
        <v>63.4</v>
      </c>
      <c r="J1593" s="182"/>
      <c r="K1593" s="180"/>
      <c r="L1593" s="180"/>
      <c r="M1593" s="182"/>
      <c r="N1593" s="190"/>
      <c r="O1593" s="190"/>
      <c r="P1593" s="193"/>
      <c r="Q1593" s="180"/>
      <c r="R1593" s="256">
        <f>IF(Q1593="SI",1,IF(Q1593="NO",3,0))</f>
        <v>0</v>
      </c>
      <c r="S1593" s="30" t="s">
        <v>1695</v>
      </c>
      <c r="T1593" s="76"/>
      <c r="U1593" s="77"/>
      <c r="V1593" s="77"/>
      <c r="W1593" s="77"/>
      <c r="X1593" s="77"/>
      <c r="Y1593" s="77"/>
      <c r="Z1593" s="31" t="str">
        <f t="shared" si="132"/>
        <v/>
      </c>
      <c r="AA1593" s="81">
        <f t="shared" si="135"/>
        <v>0</v>
      </c>
      <c r="AB1593" s="81">
        <f t="shared" si="134"/>
        <v>0</v>
      </c>
      <c r="AC1593" s="308"/>
      <c r="AD1593" s="238"/>
      <c r="AE1593" s="238"/>
      <c r="AF1593" s="190"/>
      <c r="AG1593" s="190"/>
      <c r="AH1593" s="200"/>
      <c r="AI1593" s="200"/>
      <c r="AJ1593" s="187"/>
      <c r="AK1593" s="187"/>
      <c r="AL1593" s="187"/>
      <c r="AM1593" s="252"/>
      <c r="AN1593" s="252"/>
      <c r="AO1593" s="252"/>
      <c r="AP1593" s="252"/>
      <c r="AQ1593" s="262"/>
      <c r="AR1593" s="255"/>
    </row>
    <row r="1594" spans="1:44" ht="13.5" customHeight="1" x14ac:dyDescent="0.2">
      <c r="A1594" s="278"/>
      <c r="B1594" s="287"/>
      <c r="C1594" s="305"/>
      <c r="D1594" s="287"/>
      <c r="E1594" s="302"/>
      <c r="F1594" s="287"/>
      <c r="G1594" s="225"/>
      <c r="H1594" s="197"/>
      <c r="I1594" s="243"/>
      <c r="J1594" s="182"/>
      <c r="K1594" s="180"/>
      <c r="L1594" s="180"/>
      <c r="M1594" s="182"/>
      <c r="N1594" s="190"/>
      <c r="O1594" s="190"/>
      <c r="P1594" s="193"/>
      <c r="Q1594" s="180"/>
      <c r="R1594" s="257"/>
      <c r="S1594" s="30" t="s">
        <v>1696</v>
      </c>
      <c r="T1594" s="76"/>
      <c r="U1594" s="77"/>
      <c r="V1594" s="77"/>
      <c r="W1594" s="77"/>
      <c r="X1594" s="77"/>
      <c r="Y1594" s="77"/>
      <c r="Z1594" s="31" t="str">
        <f t="shared" si="132"/>
        <v/>
      </c>
      <c r="AA1594" s="81">
        <f t="shared" si="135"/>
        <v>0</v>
      </c>
      <c r="AB1594" s="81">
        <f t="shared" si="134"/>
        <v>0</v>
      </c>
      <c r="AC1594" s="308"/>
      <c r="AD1594" s="238"/>
      <c r="AE1594" s="238"/>
      <c r="AF1594" s="190"/>
      <c r="AG1594" s="190"/>
      <c r="AH1594" s="200"/>
      <c r="AI1594" s="200"/>
      <c r="AJ1594" s="187"/>
      <c r="AK1594" s="187"/>
      <c r="AL1594" s="187"/>
      <c r="AM1594" s="252"/>
      <c r="AN1594" s="252"/>
      <c r="AO1594" s="252"/>
      <c r="AP1594" s="252"/>
      <c r="AQ1594" s="262"/>
      <c r="AR1594" s="209"/>
    </row>
    <row r="1595" spans="1:44" ht="13.5" customHeight="1" x14ac:dyDescent="0.2">
      <c r="A1595" s="278"/>
      <c r="B1595" s="287"/>
      <c r="C1595" s="305"/>
      <c r="D1595" s="287"/>
      <c r="E1595" s="302"/>
      <c r="F1595" s="287"/>
      <c r="G1595" s="225"/>
      <c r="H1595" s="197"/>
      <c r="I1595" s="243"/>
      <c r="J1595" s="182"/>
      <c r="K1595" s="180"/>
      <c r="L1595" s="180"/>
      <c r="M1595" s="182"/>
      <c r="N1595" s="190"/>
      <c r="O1595" s="190"/>
      <c r="P1595" s="193"/>
      <c r="Q1595" s="180"/>
      <c r="R1595" s="257"/>
      <c r="S1595" s="30" t="s">
        <v>1697</v>
      </c>
      <c r="T1595" s="76"/>
      <c r="U1595" s="77"/>
      <c r="V1595" s="77"/>
      <c r="W1595" s="77"/>
      <c r="X1595" s="77"/>
      <c r="Y1595" s="77"/>
      <c r="Z1595" s="31" t="str">
        <f t="shared" si="132"/>
        <v/>
      </c>
      <c r="AA1595" s="81">
        <f t="shared" si="135"/>
        <v>0</v>
      </c>
      <c r="AB1595" s="81">
        <f t="shared" si="134"/>
        <v>0</v>
      </c>
      <c r="AC1595" s="308"/>
      <c r="AD1595" s="238"/>
      <c r="AE1595" s="238"/>
      <c r="AF1595" s="190"/>
      <c r="AG1595" s="190"/>
      <c r="AH1595" s="200"/>
      <c r="AI1595" s="200"/>
      <c r="AJ1595" s="187"/>
      <c r="AK1595" s="187"/>
      <c r="AL1595" s="187"/>
      <c r="AM1595" s="252"/>
      <c r="AN1595" s="252"/>
      <c r="AO1595" s="252"/>
      <c r="AP1595" s="252"/>
      <c r="AQ1595" s="262"/>
      <c r="AR1595" s="209"/>
    </row>
    <row r="1596" spans="1:44" ht="13.5" customHeight="1" x14ac:dyDescent="0.2">
      <c r="A1596" s="278"/>
      <c r="B1596" s="287"/>
      <c r="C1596" s="305"/>
      <c r="D1596" s="287"/>
      <c r="E1596" s="302"/>
      <c r="F1596" s="287"/>
      <c r="G1596" s="225"/>
      <c r="H1596" s="197"/>
      <c r="I1596" s="243"/>
      <c r="J1596" s="182"/>
      <c r="K1596" s="180"/>
      <c r="L1596" s="180"/>
      <c r="M1596" s="182"/>
      <c r="N1596" s="190"/>
      <c r="O1596" s="190"/>
      <c r="P1596" s="193"/>
      <c r="Q1596" s="180"/>
      <c r="R1596" s="257"/>
      <c r="S1596" s="30" t="s">
        <v>1698</v>
      </c>
      <c r="T1596" s="76"/>
      <c r="U1596" s="77"/>
      <c r="V1596" s="77"/>
      <c r="W1596" s="77"/>
      <c r="X1596" s="77"/>
      <c r="Y1596" s="77"/>
      <c r="Z1596" s="31" t="str">
        <f t="shared" si="132"/>
        <v/>
      </c>
      <c r="AA1596" s="81">
        <f t="shared" si="135"/>
        <v>0</v>
      </c>
      <c r="AB1596" s="81">
        <f t="shared" si="134"/>
        <v>0</v>
      </c>
      <c r="AC1596" s="308"/>
      <c r="AD1596" s="238"/>
      <c r="AE1596" s="238"/>
      <c r="AF1596" s="190"/>
      <c r="AG1596" s="190"/>
      <c r="AH1596" s="200"/>
      <c r="AI1596" s="200"/>
      <c r="AJ1596" s="187"/>
      <c r="AK1596" s="187"/>
      <c r="AL1596" s="187"/>
      <c r="AM1596" s="252"/>
      <c r="AN1596" s="252"/>
      <c r="AO1596" s="252"/>
      <c r="AP1596" s="252"/>
      <c r="AQ1596" s="262"/>
      <c r="AR1596" s="209"/>
    </row>
    <row r="1597" spans="1:44" ht="13.5" customHeight="1" x14ac:dyDescent="0.2">
      <c r="A1597" s="278"/>
      <c r="B1597" s="287"/>
      <c r="C1597" s="305"/>
      <c r="D1597" s="287"/>
      <c r="E1597" s="302"/>
      <c r="F1597" s="287"/>
      <c r="G1597" s="225"/>
      <c r="H1597" s="197"/>
      <c r="I1597" s="243"/>
      <c r="J1597" s="182"/>
      <c r="K1597" s="180"/>
      <c r="L1597" s="180"/>
      <c r="M1597" s="182"/>
      <c r="N1597" s="190"/>
      <c r="O1597" s="190"/>
      <c r="P1597" s="193"/>
      <c r="Q1597" s="180"/>
      <c r="R1597" s="257"/>
      <c r="S1597" s="30" t="s">
        <v>1699</v>
      </c>
      <c r="T1597" s="76"/>
      <c r="U1597" s="77"/>
      <c r="V1597" s="77"/>
      <c r="W1597" s="77"/>
      <c r="X1597" s="77"/>
      <c r="Y1597" s="77"/>
      <c r="Z1597" s="31" t="str">
        <f t="shared" si="132"/>
        <v/>
      </c>
      <c r="AA1597" s="81">
        <f t="shared" si="135"/>
        <v>0</v>
      </c>
      <c r="AB1597" s="81">
        <f t="shared" si="134"/>
        <v>0</v>
      </c>
      <c r="AC1597" s="308"/>
      <c r="AD1597" s="238"/>
      <c r="AE1597" s="238"/>
      <c r="AF1597" s="190"/>
      <c r="AG1597" s="190"/>
      <c r="AH1597" s="200"/>
      <c r="AI1597" s="200"/>
      <c r="AJ1597" s="187"/>
      <c r="AK1597" s="187"/>
      <c r="AL1597" s="187"/>
      <c r="AM1597" s="252"/>
      <c r="AN1597" s="252"/>
      <c r="AO1597" s="252"/>
      <c r="AP1597" s="252"/>
      <c r="AQ1597" s="262"/>
      <c r="AR1597" s="209"/>
    </row>
    <row r="1598" spans="1:44" ht="13.5" customHeight="1" x14ac:dyDescent="0.2">
      <c r="A1598" s="278"/>
      <c r="B1598" s="287"/>
      <c r="C1598" s="305"/>
      <c r="D1598" s="287"/>
      <c r="E1598" s="302"/>
      <c r="F1598" s="287"/>
      <c r="G1598" s="225"/>
      <c r="H1598" s="197"/>
      <c r="I1598" s="243">
        <v>63.5</v>
      </c>
      <c r="J1598" s="182"/>
      <c r="K1598" s="180"/>
      <c r="L1598" s="180"/>
      <c r="M1598" s="182"/>
      <c r="N1598" s="190"/>
      <c r="O1598" s="190"/>
      <c r="P1598" s="193"/>
      <c r="Q1598" s="180"/>
      <c r="R1598" s="256">
        <f>IF(Q1598="SI",1,IF(Q1598="NO",3,0))</f>
        <v>0</v>
      </c>
      <c r="S1598" s="30" t="s">
        <v>1700</v>
      </c>
      <c r="T1598" s="76"/>
      <c r="U1598" s="77"/>
      <c r="V1598" s="77"/>
      <c r="W1598" s="77"/>
      <c r="X1598" s="77"/>
      <c r="Y1598" s="77"/>
      <c r="Z1598" s="31" t="str">
        <f t="shared" si="132"/>
        <v/>
      </c>
      <c r="AA1598" s="81">
        <f t="shared" si="135"/>
        <v>0</v>
      </c>
      <c r="AB1598" s="81">
        <f t="shared" si="134"/>
        <v>0</v>
      </c>
      <c r="AC1598" s="308"/>
      <c r="AD1598" s="238"/>
      <c r="AE1598" s="238"/>
      <c r="AF1598" s="190"/>
      <c r="AG1598" s="190"/>
      <c r="AH1598" s="200"/>
      <c r="AI1598" s="200"/>
      <c r="AJ1598" s="187"/>
      <c r="AK1598" s="187"/>
      <c r="AL1598" s="187"/>
      <c r="AM1598" s="252"/>
      <c r="AN1598" s="252"/>
      <c r="AO1598" s="252"/>
      <c r="AP1598" s="252"/>
      <c r="AQ1598" s="262"/>
      <c r="AR1598" s="255"/>
    </row>
    <row r="1599" spans="1:44" ht="13.5" customHeight="1" x14ac:dyDescent="0.2">
      <c r="A1599" s="278"/>
      <c r="B1599" s="287"/>
      <c r="C1599" s="305"/>
      <c r="D1599" s="287"/>
      <c r="E1599" s="302"/>
      <c r="F1599" s="287"/>
      <c r="G1599" s="225"/>
      <c r="H1599" s="197"/>
      <c r="I1599" s="243"/>
      <c r="J1599" s="182"/>
      <c r="K1599" s="180"/>
      <c r="L1599" s="180"/>
      <c r="M1599" s="182"/>
      <c r="N1599" s="190"/>
      <c r="O1599" s="190"/>
      <c r="P1599" s="193"/>
      <c r="Q1599" s="180"/>
      <c r="R1599" s="257"/>
      <c r="S1599" s="30" t="s">
        <v>1701</v>
      </c>
      <c r="T1599" s="76"/>
      <c r="U1599" s="77"/>
      <c r="V1599" s="77"/>
      <c r="W1599" s="77"/>
      <c r="X1599" s="77"/>
      <c r="Y1599" s="77"/>
      <c r="Z1599" s="31" t="str">
        <f t="shared" si="132"/>
        <v/>
      </c>
      <c r="AA1599" s="81">
        <f t="shared" si="135"/>
        <v>0</v>
      </c>
      <c r="AB1599" s="81">
        <f t="shared" si="134"/>
        <v>0</v>
      </c>
      <c r="AC1599" s="308"/>
      <c r="AD1599" s="238"/>
      <c r="AE1599" s="238"/>
      <c r="AF1599" s="190"/>
      <c r="AG1599" s="190"/>
      <c r="AH1599" s="200"/>
      <c r="AI1599" s="200"/>
      <c r="AJ1599" s="187"/>
      <c r="AK1599" s="187"/>
      <c r="AL1599" s="187"/>
      <c r="AM1599" s="252"/>
      <c r="AN1599" s="252"/>
      <c r="AO1599" s="252"/>
      <c r="AP1599" s="252"/>
      <c r="AQ1599" s="262"/>
      <c r="AR1599" s="209"/>
    </row>
    <row r="1600" spans="1:44" ht="13.5" customHeight="1" x14ac:dyDescent="0.2">
      <c r="A1600" s="278"/>
      <c r="B1600" s="287"/>
      <c r="C1600" s="305"/>
      <c r="D1600" s="287"/>
      <c r="E1600" s="302"/>
      <c r="F1600" s="287"/>
      <c r="G1600" s="225"/>
      <c r="H1600" s="197"/>
      <c r="I1600" s="243"/>
      <c r="J1600" s="182"/>
      <c r="K1600" s="180"/>
      <c r="L1600" s="180"/>
      <c r="M1600" s="182"/>
      <c r="N1600" s="190"/>
      <c r="O1600" s="190"/>
      <c r="P1600" s="193"/>
      <c r="Q1600" s="180"/>
      <c r="R1600" s="257"/>
      <c r="S1600" s="30" t="s">
        <v>1702</v>
      </c>
      <c r="T1600" s="76"/>
      <c r="U1600" s="77"/>
      <c r="V1600" s="77"/>
      <c r="W1600" s="77"/>
      <c r="X1600" s="77"/>
      <c r="Y1600" s="77"/>
      <c r="Z1600" s="31" t="str">
        <f t="shared" si="132"/>
        <v/>
      </c>
      <c r="AA1600" s="81">
        <f t="shared" si="135"/>
        <v>0</v>
      </c>
      <c r="AB1600" s="81">
        <f t="shared" si="134"/>
        <v>0</v>
      </c>
      <c r="AC1600" s="308"/>
      <c r="AD1600" s="238"/>
      <c r="AE1600" s="238"/>
      <c r="AF1600" s="190"/>
      <c r="AG1600" s="190"/>
      <c r="AH1600" s="200"/>
      <c r="AI1600" s="200"/>
      <c r="AJ1600" s="187"/>
      <c r="AK1600" s="187"/>
      <c r="AL1600" s="187"/>
      <c r="AM1600" s="252"/>
      <c r="AN1600" s="252"/>
      <c r="AO1600" s="252"/>
      <c r="AP1600" s="252"/>
      <c r="AQ1600" s="262"/>
      <c r="AR1600" s="209"/>
    </row>
    <row r="1601" spans="1:44" ht="13.5" customHeight="1" x14ac:dyDescent="0.2">
      <c r="A1601" s="278"/>
      <c r="B1601" s="287"/>
      <c r="C1601" s="305"/>
      <c r="D1601" s="287"/>
      <c r="E1601" s="302"/>
      <c r="F1601" s="287"/>
      <c r="G1601" s="225"/>
      <c r="H1601" s="197"/>
      <c r="I1601" s="243"/>
      <c r="J1601" s="182"/>
      <c r="K1601" s="180"/>
      <c r="L1601" s="180"/>
      <c r="M1601" s="182"/>
      <c r="N1601" s="190"/>
      <c r="O1601" s="190"/>
      <c r="P1601" s="193"/>
      <c r="Q1601" s="180"/>
      <c r="R1601" s="257"/>
      <c r="S1601" s="30" t="s">
        <v>1703</v>
      </c>
      <c r="T1601" s="76"/>
      <c r="U1601" s="77"/>
      <c r="V1601" s="77"/>
      <c r="W1601" s="77"/>
      <c r="X1601" s="77"/>
      <c r="Y1601" s="77"/>
      <c r="Z1601" s="31" t="str">
        <f t="shared" si="132"/>
        <v/>
      </c>
      <c r="AA1601" s="81">
        <f t="shared" si="135"/>
        <v>0</v>
      </c>
      <c r="AB1601" s="81">
        <f t="shared" si="134"/>
        <v>0</v>
      </c>
      <c r="AC1601" s="308"/>
      <c r="AD1601" s="238"/>
      <c r="AE1601" s="238"/>
      <c r="AF1601" s="190"/>
      <c r="AG1601" s="190"/>
      <c r="AH1601" s="200"/>
      <c r="AI1601" s="200"/>
      <c r="AJ1601" s="187"/>
      <c r="AK1601" s="187"/>
      <c r="AL1601" s="187"/>
      <c r="AM1601" s="252"/>
      <c r="AN1601" s="252"/>
      <c r="AO1601" s="252"/>
      <c r="AP1601" s="252"/>
      <c r="AQ1601" s="262"/>
      <c r="AR1601" s="209"/>
    </row>
    <row r="1602" spans="1:44" ht="13.5" customHeight="1" x14ac:dyDescent="0.2">
      <c r="A1602" s="279"/>
      <c r="B1602" s="288"/>
      <c r="C1602" s="306"/>
      <c r="D1602" s="288"/>
      <c r="E1602" s="303"/>
      <c r="F1602" s="288"/>
      <c r="G1602" s="226"/>
      <c r="H1602" s="198"/>
      <c r="I1602" s="244"/>
      <c r="J1602" s="228"/>
      <c r="K1602" s="181"/>
      <c r="L1602" s="181"/>
      <c r="M1602" s="228"/>
      <c r="N1602" s="191"/>
      <c r="O1602" s="191"/>
      <c r="P1602" s="194"/>
      <c r="Q1602" s="181"/>
      <c r="R1602" s="299"/>
      <c r="S1602" s="32" t="s">
        <v>1704</v>
      </c>
      <c r="T1602" s="78"/>
      <c r="U1602" s="79"/>
      <c r="V1602" s="79"/>
      <c r="W1602" s="79"/>
      <c r="X1602" s="79"/>
      <c r="Y1602" s="79"/>
      <c r="Z1602" s="33" t="str">
        <f t="shared" si="132"/>
        <v/>
      </c>
      <c r="AA1602" s="82">
        <f t="shared" si="135"/>
        <v>0</v>
      </c>
      <c r="AB1602" s="82">
        <f t="shared" si="134"/>
        <v>0</v>
      </c>
      <c r="AC1602" s="309"/>
      <c r="AD1602" s="239"/>
      <c r="AE1602" s="239"/>
      <c r="AF1602" s="191"/>
      <c r="AG1602" s="191"/>
      <c r="AH1602" s="201"/>
      <c r="AI1602" s="201"/>
      <c r="AJ1602" s="188"/>
      <c r="AK1602" s="188"/>
      <c r="AL1602" s="188"/>
      <c r="AM1602" s="253"/>
      <c r="AN1602" s="253"/>
      <c r="AO1602" s="253"/>
      <c r="AP1602" s="253"/>
      <c r="AQ1602" s="263"/>
      <c r="AR1602" s="210"/>
    </row>
    <row r="1603" spans="1:44" ht="25.5" x14ac:dyDescent="0.2">
      <c r="A1603" s="289" t="str">
        <f>IF(E1603&lt;&gt;"",'Información General'!$D$15&amp;"_"&amp;+$A$1+64,"")</f>
        <v/>
      </c>
      <c r="B1603" s="274"/>
      <c r="C1603" s="271"/>
      <c r="D1603" s="274"/>
      <c r="E1603" s="280"/>
      <c r="F1603" s="274"/>
      <c r="G1603" s="283"/>
      <c r="H1603" s="242"/>
      <c r="I1603" s="300">
        <v>64.099999999999994</v>
      </c>
      <c r="J1603" s="242"/>
      <c r="K1603" s="196"/>
      <c r="L1603" s="196"/>
      <c r="M1603" s="242"/>
      <c r="N1603" s="183"/>
      <c r="O1603" s="183"/>
      <c r="P1603" s="234" t="str">
        <f>IF(AND(N1603&lt;&gt;"",O1603&lt;&gt;""),IF(AND(N1603&gt;5,O1603&gt;5),"I",IF(AND(N1603&lt;=5,O1603&gt;5),"II",IF(AND(N1603&gt;5,O1603&lt;=5),"IV",IF(AND(N1603&lt;=5,O1603&lt;=5),"III")))),"")</f>
        <v/>
      </c>
      <c r="Q1603" s="196"/>
      <c r="R1603" s="297">
        <f>IF(Q1603="SI",1,IF(Q1603="NO",3,0))</f>
        <v>0</v>
      </c>
      <c r="S1603" s="28" t="s">
        <v>1705</v>
      </c>
      <c r="T1603" s="73" t="s">
        <v>633</v>
      </c>
      <c r="U1603" s="74" t="s">
        <v>8</v>
      </c>
      <c r="V1603" s="74" t="s">
        <v>49</v>
      </c>
      <c r="W1603" s="74" t="s">
        <v>49</v>
      </c>
      <c r="X1603" s="74" t="s">
        <v>49</v>
      </c>
      <c r="Y1603" s="74" t="s">
        <v>49</v>
      </c>
      <c r="Z1603" s="29" t="str">
        <f t="shared" si="132"/>
        <v>Deficiente</v>
      </c>
      <c r="AA1603" s="80">
        <f t="shared" si="135"/>
        <v>0</v>
      </c>
      <c r="AB1603" s="80">
        <f>IF(Z1603="Deficiente",1,0)</f>
        <v>1</v>
      </c>
      <c r="AC1603" s="337" t="str">
        <f>IF(SUM(R1603:R1627)&gt;=1,IF((SUM(R1603:R1627)/COUNTA(Q1603:Q1627))=1,IF(SUM(AA1603:AA1627)&gt;=1,IF(SUM(AA1603:AA1627)/(SUM(AA1603:AA1627)+SUM(AB1603:AB1627))=100%,"SI","NO"),"NO"),"NO"),"")</f>
        <v/>
      </c>
      <c r="AD1603" s="237" t="str">
        <f>IF($N1603=1,"b","")</f>
        <v/>
      </c>
      <c r="AE1603" s="237" t="str">
        <f>IF($O1603=1,"b","")</f>
        <v/>
      </c>
      <c r="AF1603" s="183"/>
      <c r="AG1603" s="183"/>
      <c r="AH1603" s="199">
        <f>IF(OR($AD1603="b",$AE1603="b"),2,0)</f>
        <v>0</v>
      </c>
      <c r="AI1603" s="199">
        <f>IF(AND($N1603=1,$AF1603=1,$O1603=1,$AG1603=1),1,0)</f>
        <v>0</v>
      </c>
      <c r="AJ1603" s="215">
        <f>IF(AF1603&lt;&gt;"",IF(AI1603=1,1,IF(OR($AF1603&gt;$N1603,AND($AC1603="SI",$AF1603=$N1603),AND($AC1603="NO",$AF1603&lt;&gt;$N1603)),0,1)),0)</f>
        <v>0</v>
      </c>
      <c r="AK1603" s="215">
        <f>IF(AG1603&lt;&gt;"",IF(AI1603=1,1,IF(OR(AG1603&gt;O1603,AND(AC1603="SI",AG1603=O1603),AND(AC1603="NO",AG1603&lt;&gt;O1603)),0,1)),0)</f>
        <v>0</v>
      </c>
      <c r="AL1603" s="215">
        <f>IF(AC1603&lt;&gt;"",(+AI1603+AJ1603+AK1603),0)</f>
        <v>0</v>
      </c>
      <c r="AM1603" s="333" t="str">
        <f>IF($AL1603&gt;=2,IF(AND($AF1603="",$AG1603=""),"",IF(AND($AF1603&gt;5,$AG1603&gt;5),"I","")),"")</f>
        <v/>
      </c>
      <c r="AN1603" s="333" t="str">
        <f>IF($AL1603&gt;=2,IF(AND($AF1603="",$AG1603=""),"",IF(AND($AF1603&lt;6,$AG1603&gt;5),"II","")),"")</f>
        <v/>
      </c>
      <c r="AO1603" s="333" t="str">
        <f>IF($AL1603&gt;=2,IF(AND($AF1603="",$AG1603=""),"",IF(AND($AF1603&lt;6,$AG1603&lt;6),"III","")),"")</f>
        <v/>
      </c>
      <c r="AP1603" s="333" t="str">
        <f>IF($AL1603&gt;=2,IF(AND($AF1603="",$AG1603=""),"",IF(AND($AF1603&gt;5,$AG1603&lt;6),"IV","")),"")</f>
        <v/>
      </c>
      <c r="AQ1603" s="264"/>
      <c r="AR1603" s="267"/>
    </row>
    <row r="1604" spans="1:44" ht="13.5" customHeight="1" x14ac:dyDescent="0.2">
      <c r="A1604" s="290"/>
      <c r="B1604" s="275"/>
      <c r="C1604" s="272"/>
      <c r="D1604" s="275"/>
      <c r="E1604" s="281"/>
      <c r="F1604" s="275"/>
      <c r="G1604" s="284"/>
      <c r="H1604" s="197"/>
      <c r="I1604" s="295"/>
      <c r="J1604" s="197"/>
      <c r="K1604" s="195"/>
      <c r="L1604" s="195"/>
      <c r="M1604" s="197"/>
      <c r="N1604" s="184"/>
      <c r="O1604" s="184"/>
      <c r="P1604" s="235"/>
      <c r="Q1604" s="195"/>
      <c r="R1604" s="257"/>
      <c r="S1604" s="30" t="s">
        <v>1706</v>
      </c>
      <c r="T1604" s="76"/>
      <c r="U1604" s="77"/>
      <c r="V1604" s="77"/>
      <c r="W1604" s="77"/>
      <c r="X1604" s="77"/>
      <c r="Y1604" s="77"/>
      <c r="Z1604" s="31" t="str">
        <f t="shared" si="132"/>
        <v/>
      </c>
      <c r="AA1604" s="81">
        <f t="shared" ref="AA1604:AA1627" si="136">IF(Z1604="Suficiente",1,0)</f>
        <v>0</v>
      </c>
      <c r="AB1604" s="81">
        <f t="shared" ref="AB1604:AB1627" si="137">IF(Z1604="Deficiente",1,0)</f>
        <v>0</v>
      </c>
      <c r="AC1604" s="338"/>
      <c r="AD1604" s="238"/>
      <c r="AE1604" s="238"/>
      <c r="AF1604" s="184"/>
      <c r="AG1604" s="184"/>
      <c r="AH1604" s="200"/>
      <c r="AI1604" s="200"/>
      <c r="AJ1604" s="216"/>
      <c r="AK1604" s="216"/>
      <c r="AL1604" s="216"/>
      <c r="AM1604" s="252"/>
      <c r="AN1604" s="252"/>
      <c r="AO1604" s="252"/>
      <c r="AP1604" s="252"/>
      <c r="AQ1604" s="265"/>
      <c r="AR1604" s="209"/>
    </row>
    <row r="1605" spans="1:44" ht="13.5" customHeight="1" x14ac:dyDescent="0.2">
      <c r="A1605" s="290"/>
      <c r="B1605" s="275"/>
      <c r="C1605" s="272"/>
      <c r="D1605" s="275"/>
      <c r="E1605" s="281"/>
      <c r="F1605" s="275"/>
      <c r="G1605" s="284"/>
      <c r="H1605" s="197"/>
      <c r="I1605" s="295"/>
      <c r="J1605" s="197"/>
      <c r="K1605" s="195"/>
      <c r="L1605" s="195"/>
      <c r="M1605" s="197"/>
      <c r="N1605" s="184"/>
      <c r="O1605" s="184"/>
      <c r="P1605" s="235"/>
      <c r="Q1605" s="195"/>
      <c r="R1605" s="257"/>
      <c r="S1605" s="30" t="s">
        <v>1707</v>
      </c>
      <c r="T1605" s="76"/>
      <c r="U1605" s="77"/>
      <c r="V1605" s="77"/>
      <c r="W1605" s="77"/>
      <c r="X1605" s="77"/>
      <c r="Y1605" s="77"/>
      <c r="Z1605" s="31" t="str">
        <f t="shared" si="132"/>
        <v/>
      </c>
      <c r="AA1605" s="81">
        <f t="shared" si="136"/>
        <v>0</v>
      </c>
      <c r="AB1605" s="81">
        <f t="shared" si="137"/>
        <v>0</v>
      </c>
      <c r="AC1605" s="338"/>
      <c r="AD1605" s="238"/>
      <c r="AE1605" s="238"/>
      <c r="AF1605" s="184"/>
      <c r="AG1605" s="184"/>
      <c r="AH1605" s="200"/>
      <c r="AI1605" s="200"/>
      <c r="AJ1605" s="216"/>
      <c r="AK1605" s="216"/>
      <c r="AL1605" s="216"/>
      <c r="AM1605" s="252"/>
      <c r="AN1605" s="252"/>
      <c r="AO1605" s="252"/>
      <c r="AP1605" s="252"/>
      <c r="AQ1605" s="265"/>
      <c r="AR1605" s="209"/>
    </row>
    <row r="1606" spans="1:44" ht="13.5" customHeight="1" x14ac:dyDescent="0.2">
      <c r="A1606" s="290"/>
      <c r="B1606" s="275"/>
      <c r="C1606" s="272"/>
      <c r="D1606" s="275"/>
      <c r="E1606" s="281"/>
      <c r="F1606" s="275"/>
      <c r="G1606" s="284"/>
      <c r="H1606" s="197"/>
      <c r="I1606" s="295"/>
      <c r="J1606" s="197"/>
      <c r="K1606" s="195"/>
      <c r="L1606" s="195"/>
      <c r="M1606" s="197"/>
      <c r="N1606" s="184"/>
      <c r="O1606" s="184"/>
      <c r="P1606" s="235"/>
      <c r="Q1606" s="195"/>
      <c r="R1606" s="257"/>
      <c r="S1606" s="30" t="s">
        <v>1708</v>
      </c>
      <c r="T1606" s="76"/>
      <c r="U1606" s="77"/>
      <c r="V1606" s="77"/>
      <c r="W1606" s="77"/>
      <c r="X1606" s="77"/>
      <c r="Y1606" s="77"/>
      <c r="Z1606" s="31" t="str">
        <f t="shared" si="132"/>
        <v/>
      </c>
      <c r="AA1606" s="81">
        <f t="shared" si="136"/>
        <v>0</v>
      </c>
      <c r="AB1606" s="81">
        <f t="shared" si="137"/>
        <v>0</v>
      </c>
      <c r="AC1606" s="338"/>
      <c r="AD1606" s="238"/>
      <c r="AE1606" s="238"/>
      <c r="AF1606" s="184"/>
      <c r="AG1606" s="184"/>
      <c r="AH1606" s="200"/>
      <c r="AI1606" s="200"/>
      <c r="AJ1606" s="216"/>
      <c r="AK1606" s="216"/>
      <c r="AL1606" s="216"/>
      <c r="AM1606" s="252"/>
      <c r="AN1606" s="252"/>
      <c r="AO1606" s="252"/>
      <c r="AP1606" s="252"/>
      <c r="AQ1606" s="265"/>
      <c r="AR1606" s="209"/>
    </row>
    <row r="1607" spans="1:44" ht="13.5" customHeight="1" x14ac:dyDescent="0.2">
      <c r="A1607" s="290"/>
      <c r="B1607" s="275"/>
      <c r="C1607" s="272"/>
      <c r="D1607" s="275"/>
      <c r="E1607" s="281"/>
      <c r="F1607" s="275"/>
      <c r="G1607" s="284"/>
      <c r="H1607" s="197"/>
      <c r="I1607" s="295"/>
      <c r="J1607" s="197"/>
      <c r="K1607" s="195"/>
      <c r="L1607" s="195"/>
      <c r="M1607" s="197"/>
      <c r="N1607" s="184"/>
      <c r="O1607" s="184"/>
      <c r="P1607" s="235"/>
      <c r="Q1607" s="195"/>
      <c r="R1607" s="257"/>
      <c r="S1607" s="30" t="s">
        <v>1709</v>
      </c>
      <c r="T1607" s="76"/>
      <c r="U1607" s="77"/>
      <c r="V1607" s="77"/>
      <c r="W1607" s="77"/>
      <c r="X1607" s="77"/>
      <c r="Y1607" s="77"/>
      <c r="Z1607" s="31" t="str">
        <f t="shared" si="132"/>
        <v/>
      </c>
      <c r="AA1607" s="81">
        <f t="shared" si="136"/>
        <v>0</v>
      </c>
      <c r="AB1607" s="81">
        <f t="shared" si="137"/>
        <v>0</v>
      </c>
      <c r="AC1607" s="338"/>
      <c r="AD1607" s="238"/>
      <c r="AE1607" s="238"/>
      <c r="AF1607" s="184"/>
      <c r="AG1607" s="184"/>
      <c r="AH1607" s="200"/>
      <c r="AI1607" s="200"/>
      <c r="AJ1607" s="216"/>
      <c r="AK1607" s="216"/>
      <c r="AL1607" s="216"/>
      <c r="AM1607" s="252"/>
      <c r="AN1607" s="252"/>
      <c r="AO1607" s="252"/>
      <c r="AP1607" s="252"/>
      <c r="AQ1607" s="265"/>
      <c r="AR1607" s="209"/>
    </row>
    <row r="1608" spans="1:44" ht="13.5" customHeight="1" x14ac:dyDescent="0.2">
      <c r="A1608" s="290"/>
      <c r="B1608" s="275"/>
      <c r="C1608" s="272"/>
      <c r="D1608" s="275"/>
      <c r="E1608" s="281"/>
      <c r="F1608" s="275"/>
      <c r="G1608" s="284"/>
      <c r="H1608" s="197"/>
      <c r="I1608" s="295">
        <v>64.2</v>
      </c>
      <c r="J1608" s="197"/>
      <c r="K1608" s="195"/>
      <c r="L1608" s="195"/>
      <c r="M1608" s="197"/>
      <c r="N1608" s="184"/>
      <c r="O1608" s="184"/>
      <c r="P1608" s="235"/>
      <c r="Q1608" s="195"/>
      <c r="R1608" s="298">
        <f>IF(Q1608="SI",1,IF(Q1608="NO",3,0))</f>
        <v>0</v>
      </c>
      <c r="S1608" s="30" t="s">
        <v>1710</v>
      </c>
      <c r="T1608" s="76"/>
      <c r="U1608" s="77"/>
      <c r="V1608" s="77"/>
      <c r="W1608" s="77"/>
      <c r="X1608" s="77"/>
      <c r="Y1608" s="77"/>
      <c r="Z1608" s="31" t="str">
        <f t="shared" si="132"/>
        <v/>
      </c>
      <c r="AA1608" s="81">
        <f t="shared" si="136"/>
        <v>0</v>
      </c>
      <c r="AB1608" s="81">
        <f t="shared" si="137"/>
        <v>0</v>
      </c>
      <c r="AC1608" s="338"/>
      <c r="AD1608" s="238"/>
      <c r="AE1608" s="238"/>
      <c r="AF1608" s="184"/>
      <c r="AG1608" s="184"/>
      <c r="AH1608" s="200"/>
      <c r="AI1608" s="200"/>
      <c r="AJ1608" s="216"/>
      <c r="AK1608" s="216"/>
      <c r="AL1608" s="216"/>
      <c r="AM1608" s="252"/>
      <c r="AN1608" s="252"/>
      <c r="AO1608" s="252"/>
      <c r="AP1608" s="252"/>
      <c r="AQ1608" s="265"/>
      <c r="AR1608" s="208"/>
    </row>
    <row r="1609" spans="1:44" ht="13.5" customHeight="1" x14ac:dyDescent="0.2">
      <c r="A1609" s="290"/>
      <c r="B1609" s="275"/>
      <c r="C1609" s="272"/>
      <c r="D1609" s="275"/>
      <c r="E1609" s="281"/>
      <c r="F1609" s="275"/>
      <c r="G1609" s="284"/>
      <c r="H1609" s="197"/>
      <c r="I1609" s="295"/>
      <c r="J1609" s="197"/>
      <c r="K1609" s="195"/>
      <c r="L1609" s="195"/>
      <c r="M1609" s="197"/>
      <c r="N1609" s="184"/>
      <c r="O1609" s="184"/>
      <c r="P1609" s="235"/>
      <c r="Q1609" s="195"/>
      <c r="R1609" s="257"/>
      <c r="S1609" s="30" t="s">
        <v>1711</v>
      </c>
      <c r="T1609" s="76"/>
      <c r="U1609" s="77"/>
      <c r="V1609" s="77"/>
      <c r="W1609" s="77"/>
      <c r="X1609" s="77"/>
      <c r="Y1609" s="77"/>
      <c r="Z1609" s="31" t="str">
        <f t="shared" si="132"/>
        <v/>
      </c>
      <c r="AA1609" s="81">
        <f t="shared" si="136"/>
        <v>0</v>
      </c>
      <c r="AB1609" s="81">
        <f t="shared" si="137"/>
        <v>0</v>
      </c>
      <c r="AC1609" s="338"/>
      <c r="AD1609" s="238"/>
      <c r="AE1609" s="238"/>
      <c r="AF1609" s="184"/>
      <c r="AG1609" s="184"/>
      <c r="AH1609" s="200"/>
      <c r="AI1609" s="200"/>
      <c r="AJ1609" s="216"/>
      <c r="AK1609" s="216"/>
      <c r="AL1609" s="216"/>
      <c r="AM1609" s="252"/>
      <c r="AN1609" s="252"/>
      <c r="AO1609" s="252"/>
      <c r="AP1609" s="252"/>
      <c r="AQ1609" s="265"/>
      <c r="AR1609" s="209"/>
    </row>
    <row r="1610" spans="1:44" ht="13.5" customHeight="1" x14ac:dyDescent="0.2">
      <c r="A1610" s="290"/>
      <c r="B1610" s="275"/>
      <c r="C1610" s="272"/>
      <c r="D1610" s="275"/>
      <c r="E1610" s="281"/>
      <c r="F1610" s="275"/>
      <c r="G1610" s="284"/>
      <c r="H1610" s="197"/>
      <c r="I1610" s="295"/>
      <c r="J1610" s="197"/>
      <c r="K1610" s="195"/>
      <c r="L1610" s="195"/>
      <c r="M1610" s="197"/>
      <c r="N1610" s="184"/>
      <c r="O1610" s="184"/>
      <c r="P1610" s="235"/>
      <c r="Q1610" s="195"/>
      <c r="R1610" s="257"/>
      <c r="S1610" s="30" t="s">
        <v>1712</v>
      </c>
      <c r="T1610" s="76"/>
      <c r="U1610" s="77"/>
      <c r="V1610" s="77"/>
      <c r="W1610" s="77"/>
      <c r="X1610" s="77"/>
      <c r="Y1610" s="77"/>
      <c r="Z1610" s="31" t="str">
        <f t="shared" si="132"/>
        <v/>
      </c>
      <c r="AA1610" s="81">
        <f t="shared" si="136"/>
        <v>0</v>
      </c>
      <c r="AB1610" s="81">
        <f t="shared" si="137"/>
        <v>0</v>
      </c>
      <c r="AC1610" s="338"/>
      <c r="AD1610" s="238"/>
      <c r="AE1610" s="238"/>
      <c r="AF1610" s="184"/>
      <c r="AG1610" s="184"/>
      <c r="AH1610" s="200"/>
      <c r="AI1610" s="200"/>
      <c r="AJ1610" s="216"/>
      <c r="AK1610" s="216"/>
      <c r="AL1610" s="216"/>
      <c r="AM1610" s="252"/>
      <c r="AN1610" s="252"/>
      <c r="AO1610" s="252"/>
      <c r="AP1610" s="252"/>
      <c r="AQ1610" s="265"/>
      <c r="AR1610" s="209"/>
    </row>
    <row r="1611" spans="1:44" ht="13.5" customHeight="1" x14ac:dyDescent="0.2">
      <c r="A1611" s="290"/>
      <c r="B1611" s="275"/>
      <c r="C1611" s="272"/>
      <c r="D1611" s="275"/>
      <c r="E1611" s="281"/>
      <c r="F1611" s="275"/>
      <c r="G1611" s="284"/>
      <c r="H1611" s="197"/>
      <c r="I1611" s="295"/>
      <c r="J1611" s="197"/>
      <c r="K1611" s="195"/>
      <c r="L1611" s="195"/>
      <c r="M1611" s="197"/>
      <c r="N1611" s="184"/>
      <c r="O1611" s="184"/>
      <c r="P1611" s="235"/>
      <c r="Q1611" s="195"/>
      <c r="R1611" s="257"/>
      <c r="S1611" s="30" t="s">
        <v>1713</v>
      </c>
      <c r="T1611" s="76"/>
      <c r="U1611" s="77"/>
      <c r="V1611" s="77"/>
      <c r="W1611" s="77"/>
      <c r="X1611" s="77"/>
      <c r="Y1611" s="77"/>
      <c r="Z1611" s="31" t="str">
        <f>IF($T1611&lt;&gt;"",IF(AND(V1611="SI",W1611="SI",X1611="SI",Y1611="SI"),"Suficiente",IF(OR(V1611="NO",W1611="NO",X1611="NO",Y1611="NO"),"Deficiente",IF(OR(V1611="",W1611="",X1611="",Y1611=""),"Falta Valorar el Control",""))),"")</f>
        <v/>
      </c>
      <c r="AA1611" s="81">
        <f t="shared" si="136"/>
        <v>0</v>
      </c>
      <c r="AB1611" s="81">
        <f t="shared" si="137"/>
        <v>0</v>
      </c>
      <c r="AC1611" s="338"/>
      <c r="AD1611" s="238"/>
      <c r="AE1611" s="238"/>
      <c r="AF1611" s="184"/>
      <c r="AG1611" s="184"/>
      <c r="AH1611" s="200"/>
      <c r="AI1611" s="200"/>
      <c r="AJ1611" s="216"/>
      <c r="AK1611" s="216"/>
      <c r="AL1611" s="216"/>
      <c r="AM1611" s="252"/>
      <c r="AN1611" s="252"/>
      <c r="AO1611" s="252"/>
      <c r="AP1611" s="252"/>
      <c r="AQ1611" s="265"/>
      <c r="AR1611" s="209"/>
    </row>
    <row r="1612" spans="1:44" ht="13.5" customHeight="1" x14ac:dyDescent="0.2">
      <c r="A1612" s="290"/>
      <c r="B1612" s="275"/>
      <c r="C1612" s="272"/>
      <c r="D1612" s="275"/>
      <c r="E1612" s="281"/>
      <c r="F1612" s="275"/>
      <c r="G1612" s="284"/>
      <c r="H1612" s="197"/>
      <c r="I1612" s="295"/>
      <c r="J1612" s="197"/>
      <c r="K1612" s="195"/>
      <c r="L1612" s="195"/>
      <c r="M1612" s="197"/>
      <c r="N1612" s="184"/>
      <c r="O1612" s="184"/>
      <c r="P1612" s="235"/>
      <c r="Q1612" s="195"/>
      <c r="R1612" s="257"/>
      <c r="S1612" s="30" t="s">
        <v>1714</v>
      </c>
      <c r="T1612" s="76"/>
      <c r="U1612" s="77"/>
      <c r="V1612" s="77"/>
      <c r="W1612" s="77"/>
      <c r="X1612" s="77"/>
      <c r="Y1612" s="77"/>
      <c r="Z1612" s="31" t="str">
        <f t="shared" si="132"/>
        <v/>
      </c>
      <c r="AA1612" s="81">
        <f t="shared" si="136"/>
        <v>0</v>
      </c>
      <c r="AB1612" s="81">
        <f t="shared" si="137"/>
        <v>0</v>
      </c>
      <c r="AC1612" s="338"/>
      <c r="AD1612" s="238"/>
      <c r="AE1612" s="238"/>
      <c r="AF1612" s="184"/>
      <c r="AG1612" s="184"/>
      <c r="AH1612" s="200"/>
      <c r="AI1612" s="200"/>
      <c r="AJ1612" s="216"/>
      <c r="AK1612" s="216"/>
      <c r="AL1612" s="216"/>
      <c r="AM1612" s="252"/>
      <c r="AN1612" s="252"/>
      <c r="AO1612" s="252"/>
      <c r="AP1612" s="252"/>
      <c r="AQ1612" s="265"/>
      <c r="AR1612" s="209"/>
    </row>
    <row r="1613" spans="1:44" ht="13.5" customHeight="1" x14ac:dyDescent="0.2">
      <c r="A1613" s="290"/>
      <c r="B1613" s="275"/>
      <c r="C1613" s="272"/>
      <c r="D1613" s="275"/>
      <c r="E1613" s="281"/>
      <c r="F1613" s="275"/>
      <c r="G1613" s="284"/>
      <c r="H1613" s="197"/>
      <c r="I1613" s="295">
        <v>64.3</v>
      </c>
      <c r="J1613" s="197"/>
      <c r="K1613" s="195"/>
      <c r="L1613" s="195"/>
      <c r="M1613" s="197"/>
      <c r="N1613" s="184"/>
      <c r="O1613" s="184"/>
      <c r="P1613" s="235"/>
      <c r="Q1613" s="195"/>
      <c r="R1613" s="298">
        <f>IF(Q1613="SI",1,IF(Q1613="NO",3,0))</f>
        <v>0</v>
      </c>
      <c r="S1613" s="30" t="s">
        <v>1715</v>
      </c>
      <c r="T1613" s="76"/>
      <c r="U1613" s="77"/>
      <c r="V1613" s="77"/>
      <c r="W1613" s="77"/>
      <c r="X1613" s="77"/>
      <c r="Y1613" s="77"/>
      <c r="Z1613" s="31" t="str">
        <f>IF($T1613&lt;&gt;"",IF(AND(V1613="SI",W1613="SI",X1613="SI",Y1613="SI"),"Suficiente",IF(OR(V1613="NO",W1613="NO",X1613="NO",Y1613="NO"),"Deficiente",IF(OR(V1613="",W1613="",X1613="",Y1613=""),"Falta Valorar el Control",""))),"")</f>
        <v/>
      </c>
      <c r="AA1613" s="81">
        <f t="shared" si="136"/>
        <v>0</v>
      </c>
      <c r="AB1613" s="81">
        <f t="shared" si="137"/>
        <v>0</v>
      </c>
      <c r="AC1613" s="338"/>
      <c r="AD1613" s="238"/>
      <c r="AE1613" s="238"/>
      <c r="AF1613" s="184"/>
      <c r="AG1613" s="184"/>
      <c r="AH1613" s="200"/>
      <c r="AI1613" s="200"/>
      <c r="AJ1613" s="216"/>
      <c r="AK1613" s="216"/>
      <c r="AL1613" s="216"/>
      <c r="AM1613" s="252"/>
      <c r="AN1613" s="252"/>
      <c r="AO1613" s="252"/>
      <c r="AP1613" s="252"/>
      <c r="AQ1613" s="265"/>
      <c r="AR1613" s="208"/>
    </row>
    <row r="1614" spans="1:44" ht="13.5" customHeight="1" x14ac:dyDescent="0.2">
      <c r="A1614" s="290"/>
      <c r="B1614" s="275"/>
      <c r="C1614" s="272"/>
      <c r="D1614" s="275"/>
      <c r="E1614" s="281"/>
      <c r="F1614" s="275"/>
      <c r="G1614" s="284"/>
      <c r="H1614" s="197"/>
      <c r="I1614" s="295"/>
      <c r="J1614" s="197"/>
      <c r="K1614" s="195"/>
      <c r="L1614" s="195"/>
      <c r="M1614" s="197"/>
      <c r="N1614" s="184"/>
      <c r="O1614" s="184"/>
      <c r="P1614" s="235"/>
      <c r="Q1614" s="195"/>
      <c r="R1614" s="257"/>
      <c r="S1614" s="30" t="s">
        <v>1716</v>
      </c>
      <c r="T1614" s="76"/>
      <c r="U1614" s="77"/>
      <c r="V1614" s="77"/>
      <c r="W1614" s="77"/>
      <c r="X1614" s="77"/>
      <c r="Y1614" s="77"/>
      <c r="Z1614" s="31" t="str">
        <f t="shared" si="132"/>
        <v/>
      </c>
      <c r="AA1614" s="81">
        <f t="shared" si="136"/>
        <v>0</v>
      </c>
      <c r="AB1614" s="81">
        <f t="shared" si="137"/>
        <v>0</v>
      </c>
      <c r="AC1614" s="338"/>
      <c r="AD1614" s="238"/>
      <c r="AE1614" s="238"/>
      <c r="AF1614" s="184"/>
      <c r="AG1614" s="184"/>
      <c r="AH1614" s="200"/>
      <c r="AI1614" s="200"/>
      <c r="AJ1614" s="216"/>
      <c r="AK1614" s="216"/>
      <c r="AL1614" s="216"/>
      <c r="AM1614" s="252"/>
      <c r="AN1614" s="252"/>
      <c r="AO1614" s="252"/>
      <c r="AP1614" s="252"/>
      <c r="AQ1614" s="265"/>
      <c r="AR1614" s="209"/>
    </row>
    <row r="1615" spans="1:44" ht="13.5" customHeight="1" x14ac:dyDescent="0.2">
      <c r="A1615" s="290"/>
      <c r="B1615" s="275"/>
      <c r="C1615" s="272"/>
      <c r="D1615" s="275"/>
      <c r="E1615" s="281"/>
      <c r="F1615" s="275"/>
      <c r="G1615" s="284"/>
      <c r="H1615" s="197"/>
      <c r="I1615" s="295"/>
      <c r="J1615" s="197"/>
      <c r="K1615" s="195"/>
      <c r="L1615" s="195"/>
      <c r="M1615" s="197"/>
      <c r="N1615" s="184"/>
      <c r="O1615" s="184"/>
      <c r="P1615" s="235"/>
      <c r="Q1615" s="195"/>
      <c r="R1615" s="257"/>
      <c r="S1615" s="30" t="s">
        <v>1717</v>
      </c>
      <c r="T1615" s="76"/>
      <c r="U1615" s="77"/>
      <c r="V1615" s="77"/>
      <c r="W1615" s="77"/>
      <c r="X1615" s="77"/>
      <c r="Y1615" s="77"/>
      <c r="Z1615" s="31" t="str">
        <f t="shared" si="132"/>
        <v/>
      </c>
      <c r="AA1615" s="81">
        <f t="shared" si="136"/>
        <v>0</v>
      </c>
      <c r="AB1615" s="81">
        <f t="shared" si="137"/>
        <v>0</v>
      </c>
      <c r="AC1615" s="338"/>
      <c r="AD1615" s="238"/>
      <c r="AE1615" s="238"/>
      <c r="AF1615" s="184"/>
      <c r="AG1615" s="184"/>
      <c r="AH1615" s="200"/>
      <c r="AI1615" s="200"/>
      <c r="AJ1615" s="216"/>
      <c r="AK1615" s="216"/>
      <c r="AL1615" s="216"/>
      <c r="AM1615" s="252"/>
      <c r="AN1615" s="252"/>
      <c r="AO1615" s="252"/>
      <c r="AP1615" s="252"/>
      <c r="AQ1615" s="265"/>
      <c r="AR1615" s="209"/>
    </row>
    <row r="1616" spans="1:44" ht="13.5" customHeight="1" x14ac:dyDescent="0.2">
      <c r="A1616" s="290"/>
      <c r="B1616" s="275"/>
      <c r="C1616" s="272"/>
      <c r="D1616" s="275"/>
      <c r="E1616" s="281"/>
      <c r="F1616" s="275"/>
      <c r="G1616" s="284"/>
      <c r="H1616" s="197"/>
      <c r="I1616" s="295"/>
      <c r="J1616" s="197"/>
      <c r="K1616" s="195"/>
      <c r="L1616" s="195"/>
      <c r="M1616" s="197"/>
      <c r="N1616" s="184"/>
      <c r="O1616" s="184"/>
      <c r="P1616" s="235"/>
      <c r="Q1616" s="195"/>
      <c r="R1616" s="257"/>
      <c r="S1616" s="30" t="s">
        <v>1718</v>
      </c>
      <c r="T1616" s="76"/>
      <c r="U1616" s="77"/>
      <c r="V1616" s="77"/>
      <c r="W1616" s="77"/>
      <c r="X1616" s="77"/>
      <c r="Y1616" s="77"/>
      <c r="Z1616" s="31" t="str">
        <f t="shared" si="132"/>
        <v/>
      </c>
      <c r="AA1616" s="81">
        <f t="shared" si="136"/>
        <v>0</v>
      </c>
      <c r="AB1616" s="81">
        <f t="shared" si="137"/>
        <v>0</v>
      </c>
      <c r="AC1616" s="338"/>
      <c r="AD1616" s="238"/>
      <c r="AE1616" s="238"/>
      <c r="AF1616" s="184"/>
      <c r="AG1616" s="184"/>
      <c r="AH1616" s="200"/>
      <c r="AI1616" s="200"/>
      <c r="AJ1616" s="216"/>
      <c r="AK1616" s="216"/>
      <c r="AL1616" s="216"/>
      <c r="AM1616" s="252"/>
      <c r="AN1616" s="252"/>
      <c r="AO1616" s="252"/>
      <c r="AP1616" s="252"/>
      <c r="AQ1616" s="265"/>
      <c r="AR1616" s="209"/>
    </row>
    <row r="1617" spans="1:44" ht="13.5" customHeight="1" x14ac:dyDescent="0.2">
      <c r="A1617" s="290"/>
      <c r="B1617" s="275"/>
      <c r="C1617" s="272"/>
      <c r="D1617" s="275"/>
      <c r="E1617" s="281"/>
      <c r="F1617" s="275"/>
      <c r="G1617" s="284"/>
      <c r="H1617" s="197"/>
      <c r="I1617" s="295"/>
      <c r="J1617" s="197"/>
      <c r="K1617" s="195"/>
      <c r="L1617" s="195"/>
      <c r="M1617" s="197"/>
      <c r="N1617" s="184"/>
      <c r="O1617" s="184"/>
      <c r="P1617" s="235"/>
      <c r="Q1617" s="195"/>
      <c r="R1617" s="257"/>
      <c r="S1617" s="30" t="s">
        <v>1719</v>
      </c>
      <c r="T1617" s="76"/>
      <c r="U1617" s="77"/>
      <c r="V1617" s="77"/>
      <c r="W1617" s="77"/>
      <c r="X1617" s="77"/>
      <c r="Y1617" s="77"/>
      <c r="Z1617" s="31" t="str">
        <f t="shared" si="132"/>
        <v/>
      </c>
      <c r="AA1617" s="81">
        <f t="shared" si="136"/>
        <v>0</v>
      </c>
      <c r="AB1617" s="81">
        <f t="shared" si="137"/>
        <v>0</v>
      </c>
      <c r="AC1617" s="338"/>
      <c r="AD1617" s="238"/>
      <c r="AE1617" s="238"/>
      <c r="AF1617" s="184"/>
      <c r="AG1617" s="184"/>
      <c r="AH1617" s="200"/>
      <c r="AI1617" s="200"/>
      <c r="AJ1617" s="216"/>
      <c r="AK1617" s="216"/>
      <c r="AL1617" s="216"/>
      <c r="AM1617" s="252"/>
      <c r="AN1617" s="252"/>
      <c r="AO1617" s="252"/>
      <c r="AP1617" s="252"/>
      <c r="AQ1617" s="265"/>
      <c r="AR1617" s="209"/>
    </row>
    <row r="1618" spans="1:44" ht="13.5" customHeight="1" x14ac:dyDescent="0.2">
      <c r="A1618" s="290"/>
      <c r="B1618" s="275"/>
      <c r="C1618" s="272"/>
      <c r="D1618" s="275"/>
      <c r="E1618" s="281"/>
      <c r="F1618" s="275"/>
      <c r="G1618" s="284"/>
      <c r="H1618" s="197"/>
      <c r="I1618" s="295">
        <v>64.400000000000006</v>
      </c>
      <c r="J1618" s="197"/>
      <c r="K1618" s="195"/>
      <c r="L1618" s="195"/>
      <c r="M1618" s="197"/>
      <c r="N1618" s="184"/>
      <c r="O1618" s="184"/>
      <c r="P1618" s="235"/>
      <c r="Q1618" s="195"/>
      <c r="R1618" s="298">
        <f>IF(Q1618="SI",1,IF(Q1618="NO",3,0))</f>
        <v>0</v>
      </c>
      <c r="S1618" s="30" t="s">
        <v>1720</v>
      </c>
      <c r="T1618" s="76"/>
      <c r="U1618" s="77"/>
      <c r="V1618" s="77"/>
      <c r="W1618" s="77"/>
      <c r="X1618" s="77"/>
      <c r="Y1618" s="77"/>
      <c r="Z1618" s="31" t="str">
        <f>IF($T1618&lt;&gt;"",IF(AND(V1618="SI",W1618="SI",X1618="SI",Y1618="SI"),"Suficiente",IF(OR(V1618="NO",W1618="NO",X1618="NO",Y1618="NO"),"Deficiente",IF(OR(V1618="",W1618="",X1618="",Y1618=""),"Falta Valorar el Control",""))),"")</f>
        <v/>
      </c>
      <c r="AA1618" s="81">
        <f t="shared" si="136"/>
        <v>0</v>
      </c>
      <c r="AB1618" s="81">
        <f t="shared" si="137"/>
        <v>0</v>
      </c>
      <c r="AC1618" s="338"/>
      <c r="AD1618" s="238"/>
      <c r="AE1618" s="238"/>
      <c r="AF1618" s="184"/>
      <c r="AG1618" s="184"/>
      <c r="AH1618" s="200"/>
      <c r="AI1618" s="200"/>
      <c r="AJ1618" s="216"/>
      <c r="AK1618" s="216"/>
      <c r="AL1618" s="216"/>
      <c r="AM1618" s="252"/>
      <c r="AN1618" s="252"/>
      <c r="AO1618" s="252"/>
      <c r="AP1618" s="252"/>
      <c r="AQ1618" s="265"/>
      <c r="AR1618" s="208"/>
    </row>
    <row r="1619" spans="1:44" ht="13.5" customHeight="1" x14ac:dyDescent="0.2">
      <c r="A1619" s="290"/>
      <c r="B1619" s="275"/>
      <c r="C1619" s="272"/>
      <c r="D1619" s="275"/>
      <c r="E1619" s="281"/>
      <c r="F1619" s="275"/>
      <c r="G1619" s="284"/>
      <c r="H1619" s="197"/>
      <c r="I1619" s="295"/>
      <c r="J1619" s="197"/>
      <c r="K1619" s="195"/>
      <c r="L1619" s="195"/>
      <c r="M1619" s="197"/>
      <c r="N1619" s="184"/>
      <c r="O1619" s="184"/>
      <c r="P1619" s="235"/>
      <c r="Q1619" s="195"/>
      <c r="R1619" s="257"/>
      <c r="S1619" s="30" t="s">
        <v>1721</v>
      </c>
      <c r="T1619" s="76"/>
      <c r="U1619" s="77"/>
      <c r="V1619" s="77"/>
      <c r="W1619" s="77"/>
      <c r="X1619" s="77"/>
      <c r="Y1619" s="77"/>
      <c r="Z1619" s="31" t="str">
        <f>IF($T1619&lt;&gt;"",IF(AND(V1619="SI",W1619="SI",X1619="SI",Y1619="SI"),"Suficiente",IF(OR(V1619="NO",W1619="NO",X1619="NO",Y1619="NO"),"Deficiente",IF(OR(V1619="",W1619="",X1619="",Y1619=""),"Falta Valorar el Control",""))),"")</f>
        <v/>
      </c>
      <c r="AA1619" s="81">
        <f t="shared" si="136"/>
        <v>0</v>
      </c>
      <c r="AB1619" s="81">
        <f t="shared" si="137"/>
        <v>0</v>
      </c>
      <c r="AC1619" s="338"/>
      <c r="AD1619" s="238"/>
      <c r="AE1619" s="238"/>
      <c r="AF1619" s="184"/>
      <c r="AG1619" s="184"/>
      <c r="AH1619" s="200"/>
      <c r="AI1619" s="200"/>
      <c r="AJ1619" s="216"/>
      <c r="AK1619" s="216"/>
      <c r="AL1619" s="216"/>
      <c r="AM1619" s="252"/>
      <c r="AN1619" s="252"/>
      <c r="AO1619" s="252"/>
      <c r="AP1619" s="252"/>
      <c r="AQ1619" s="265"/>
      <c r="AR1619" s="209"/>
    </row>
    <row r="1620" spans="1:44" ht="13.5" customHeight="1" x14ac:dyDescent="0.2">
      <c r="A1620" s="290"/>
      <c r="B1620" s="275"/>
      <c r="C1620" s="272"/>
      <c r="D1620" s="275"/>
      <c r="E1620" s="281"/>
      <c r="F1620" s="275"/>
      <c r="G1620" s="284"/>
      <c r="H1620" s="197"/>
      <c r="I1620" s="295"/>
      <c r="J1620" s="197"/>
      <c r="K1620" s="195"/>
      <c r="L1620" s="195"/>
      <c r="M1620" s="197"/>
      <c r="N1620" s="184"/>
      <c r="O1620" s="184"/>
      <c r="P1620" s="235"/>
      <c r="Q1620" s="195"/>
      <c r="R1620" s="257"/>
      <c r="S1620" s="30" t="s">
        <v>1722</v>
      </c>
      <c r="T1620" s="76"/>
      <c r="U1620" s="77"/>
      <c r="V1620" s="77"/>
      <c r="W1620" s="77"/>
      <c r="X1620" s="77"/>
      <c r="Y1620" s="77"/>
      <c r="Z1620" s="31" t="str">
        <f>IF($T1620&lt;&gt;"",IF(AND(V1620="SI",W1620="SI",X1620="SI",Y1620="SI"),"Suficiente",IF(OR(V1620="NO",W1620="NO",X1620="NO",Y1620="NO"),"Deficiente",IF(OR(V1620="",W1620="",X1620="",Y1620=""),"Falta Valorar el Control",""))),"")</f>
        <v/>
      </c>
      <c r="AA1620" s="81">
        <f t="shared" si="136"/>
        <v>0</v>
      </c>
      <c r="AB1620" s="81">
        <f t="shared" si="137"/>
        <v>0</v>
      </c>
      <c r="AC1620" s="338"/>
      <c r="AD1620" s="238"/>
      <c r="AE1620" s="238"/>
      <c r="AF1620" s="184"/>
      <c r="AG1620" s="184"/>
      <c r="AH1620" s="200"/>
      <c r="AI1620" s="200"/>
      <c r="AJ1620" s="216"/>
      <c r="AK1620" s="216"/>
      <c r="AL1620" s="216"/>
      <c r="AM1620" s="252"/>
      <c r="AN1620" s="252"/>
      <c r="AO1620" s="252"/>
      <c r="AP1620" s="252"/>
      <c r="AQ1620" s="265"/>
      <c r="AR1620" s="209"/>
    </row>
    <row r="1621" spans="1:44" ht="13.5" customHeight="1" x14ac:dyDescent="0.2">
      <c r="A1621" s="290"/>
      <c r="B1621" s="275"/>
      <c r="C1621" s="272"/>
      <c r="D1621" s="275"/>
      <c r="E1621" s="281"/>
      <c r="F1621" s="275"/>
      <c r="G1621" s="284"/>
      <c r="H1621" s="197"/>
      <c r="I1621" s="295"/>
      <c r="J1621" s="197"/>
      <c r="K1621" s="195"/>
      <c r="L1621" s="195"/>
      <c r="M1621" s="197"/>
      <c r="N1621" s="184"/>
      <c r="O1621" s="184"/>
      <c r="P1621" s="235"/>
      <c r="Q1621" s="195"/>
      <c r="R1621" s="257"/>
      <c r="S1621" s="30" t="s">
        <v>1723</v>
      </c>
      <c r="T1621" s="76"/>
      <c r="U1621" s="77"/>
      <c r="V1621" s="77"/>
      <c r="W1621" s="77"/>
      <c r="X1621" s="77"/>
      <c r="Y1621" s="77"/>
      <c r="Z1621" s="31" t="str">
        <f>IF($T1621&lt;&gt;"",IF(AND(V1621="SI",W1621="SI",X1621="SI",Y1621="SI"),"Suficiente",IF(OR(V1621="NO",W1621="NO",X1621="NO",Y1621="NO"),"Deficiente",IF(OR(V1621="",W1621="",X1621="",Y1621=""),"Falta Valorar el Control",""))),"")</f>
        <v/>
      </c>
      <c r="AA1621" s="81">
        <f t="shared" si="136"/>
        <v>0</v>
      </c>
      <c r="AB1621" s="81">
        <f t="shared" si="137"/>
        <v>0</v>
      </c>
      <c r="AC1621" s="338"/>
      <c r="AD1621" s="238"/>
      <c r="AE1621" s="238"/>
      <c r="AF1621" s="184"/>
      <c r="AG1621" s="184"/>
      <c r="AH1621" s="200"/>
      <c r="AI1621" s="200"/>
      <c r="AJ1621" s="216"/>
      <c r="AK1621" s="216"/>
      <c r="AL1621" s="216"/>
      <c r="AM1621" s="252"/>
      <c r="AN1621" s="252"/>
      <c r="AO1621" s="252"/>
      <c r="AP1621" s="252"/>
      <c r="AQ1621" s="265"/>
      <c r="AR1621" s="209"/>
    </row>
    <row r="1622" spans="1:44" ht="13.5" customHeight="1" x14ac:dyDescent="0.2">
      <c r="A1622" s="290"/>
      <c r="B1622" s="275"/>
      <c r="C1622" s="272"/>
      <c r="D1622" s="275"/>
      <c r="E1622" s="281"/>
      <c r="F1622" s="275"/>
      <c r="G1622" s="284"/>
      <c r="H1622" s="197"/>
      <c r="I1622" s="295"/>
      <c r="J1622" s="197"/>
      <c r="K1622" s="195"/>
      <c r="L1622" s="195"/>
      <c r="M1622" s="197"/>
      <c r="N1622" s="184"/>
      <c r="O1622" s="184"/>
      <c r="P1622" s="235"/>
      <c r="Q1622" s="195"/>
      <c r="R1622" s="257"/>
      <c r="S1622" s="30" t="s">
        <v>1724</v>
      </c>
      <c r="T1622" s="76"/>
      <c r="U1622" s="77"/>
      <c r="V1622" s="77"/>
      <c r="W1622" s="77"/>
      <c r="X1622" s="77"/>
      <c r="Y1622" s="77"/>
      <c r="Z1622" s="31" t="str">
        <f>IF($T1622&lt;&gt;"",IF(AND(V1622="SI",W1622="SI",X1622="SI",Y1622="SI"),"Suficiente",IF(OR(V1622="NO",W1622="NO",X1622="NO",Y1622="NO"),"Deficiente",IF(OR(V1622="",W1622="",X1622="",Y1622=""),"Falta Valorar el Control",""))),"")</f>
        <v/>
      </c>
      <c r="AA1622" s="81">
        <f t="shared" si="136"/>
        <v>0</v>
      </c>
      <c r="AB1622" s="81">
        <f t="shared" si="137"/>
        <v>0</v>
      </c>
      <c r="AC1622" s="338"/>
      <c r="AD1622" s="238"/>
      <c r="AE1622" s="238"/>
      <c r="AF1622" s="184"/>
      <c r="AG1622" s="184"/>
      <c r="AH1622" s="200"/>
      <c r="AI1622" s="200"/>
      <c r="AJ1622" s="216"/>
      <c r="AK1622" s="216"/>
      <c r="AL1622" s="216"/>
      <c r="AM1622" s="252"/>
      <c r="AN1622" s="252"/>
      <c r="AO1622" s="252"/>
      <c r="AP1622" s="252"/>
      <c r="AQ1622" s="265"/>
      <c r="AR1622" s="209"/>
    </row>
    <row r="1623" spans="1:44" ht="13.5" customHeight="1" x14ac:dyDescent="0.2">
      <c r="A1623" s="290"/>
      <c r="B1623" s="275"/>
      <c r="C1623" s="272"/>
      <c r="D1623" s="275"/>
      <c r="E1623" s="281"/>
      <c r="F1623" s="275"/>
      <c r="G1623" s="284"/>
      <c r="H1623" s="197"/>
      <c r="I1623" s="295">
        <v>64.5</v>
      </c>
      <c r="J1623" s="197"/>
      <c r="K1623" s="195"/>
      <c r="L1623" s="195"/>
      <c r="M1623" s="197"/>
      <c r="N1623" s="184"/>
      <c r="O1623" s="184"/>
      <c r="P1623" s="235"/>
      <c r="Q1623" s="195"/>
      <c r="R1623" s="298">
        <f>IF(Q1623="SI",1,IF(Q1623="NO",3,0))</f>
        <v>0</v>
      </c>
      <c r="S1623" s="30" t="s">
        <v>1725</v>
      </c>
      <c r="T1623" s="76"/>
      <c r="U1623" s="77"/>
      <c r="V1623" s="77"/>
      <c r="W1623" s="77"/>
      <c r="X1623" s="77"/>
      <c r="Y1623" s="77"/>
      <c r="Z1623" s="31" t="str">
        <f t="shared" si="132"/>
        <v/>
      </c>
      <c r="AA1623" s="81">
        <f t="shared" si="136"/>
        <v>0</v>
      </c>
      <c r="AB1623" s="81">
        <f t="shared" si="137"/>
        <v>0</v>
      </c>
      <c r="AC1623" s="338"/>
      <c r="AD1623" s="238"/>
      <c r="AE1623" s="238"/>
      <c r="AF1623" s="184"/>
      <c r="AG1623" s="184"/>
      <c r="AH1623" s="200"/>
      <c r="AI1623" s="200"/>
      <c r="AJ1623" s="216"/>
      <c r="AK1623" s="216"/>
      <c r="AL1623" s="216"/>
      <c r="AM1623" s="252"/>
      <c r="AN1623" s="252"/>
      <c r="AO1623" s="252"/>
      <c r="AP1623" s="252"/>
      <c r="AQ1623" s="265"/>
      <c r="AR1623" s="208"/>
    </row>
    <row r="1624" spans="1:44" ht="13.5" customHeight="1" x14ac:dyDescent="0.2">
      <c r="A1624" s="290"/>
      <c r="B1624" s="275"/>
      <c r="C1624" s="272"/>
      <c r="D1624" s="275"/>
      <c r="E1624" s="281"/>
      <c r="F1624" s="275"/>
      <c r="G1624" s="284"/>
      <c r="H1624" s="197"/>
      <c r="I1624" s="295"/>
      <c r="J1624" s="197"/>
      <c r="K1624" s="195"/>
      <c r="L1624" s="195"/>
      <c r="M1624" s="197"/>
      <c r="N1624" s="184"/>
      <c r="O1624" s="184"/>
      <c r="P1624" s="235"/>
      <c r="Q1624" s="195"/>
      <c r="R1624" s="257"/>
      <c r="S1624" s="30" t="s">
        <v>1726</v>
      </c>
      <c r="T1624" s="76"/>
      <c r="U1624" s="77"/>
      <c r="V1624" s="77"/>
      <c r="W1624" s="77"/>
      <c r="X1624" s="77"/>
      <c r="Y1624" s="77"/>
      <c r="Z1624" s="31" t="str">
        <f t="shared" si="132"/>
        <v/>
      </c>
      <c r="AA1624" s="81">
        <f t="shared" si="136"/>
        <v>0</v>
      </c>
      <c r="AB1624" s="81">
        <f t="shared" si="137"/>
        <v>0</v>
      </c>
      <c r="AC1624" s="338"/>
      <c r="AD1624" s="238"/>
      <c r="AE1624" s="238"/>
      <c r="AF1624" s="184"/>
      <c r="AG1624" s="184"/>
      <c r="AH1624" s="200"/>
      <c r="AI1624" s="200"/>
      <c r="AJ1624" s="216"/>
      <c r="AK1624" s="216"/>
      <c r="AL1624" s="216"/>
      <c r="AM1624" s="252"/>
      <c r="AN1624" s="252"/>
      <c r="AO1624" s="252"/>
      <c r="AP1624" s="252"/>
      <c r="AQ1624" s="265"/>
      <c r="AR1624" s="209"/>
    </row>
    <row r="1625" spans="1:44" ht="13.5" customHeight="1" x14ac:dyDescent="0.2">
      <c r="A1625" s="290"/>
      <c r="B1625" s="275"/>
      <c r="C1625" s="272"/>
      <c r="D1625" s="275"/>
      <c r="E1625" s="281"/>
      <c r="F1625" s="275"/>
      <c r="G1625" s="284"/>
      <c r="H1625" s="197"/>
      <c r="I1625" s="295"/>
      <c r="J1625" s="197"/>
      <c r="K1625" s="195"/>
      <c r="L1625" s="195"/>
      <c r="M1625" s="197"/>
      <c r="N1625" s="184"/>
      <c r="O1625" s="184"/>
      <c r="P1625" s="235"/>
      <c r="Q1625" s="195"/>
      <c r="R1625" s="257"/>
      <c r="S1625" s="30" t="s">
        <v>1727</v>
      </c>
      <c r="T1625" s="76"/>
      <c r="U1625" s="77"/>
      <c r="V1625" s="77"/>
      <c r="W1625" s="77"/>
      <c r="X1625" s="77"/>
      <c r="Y1625" s="77"/>
      <c r="Z1625" s="31" t="str">
        <f t="shared" si="132"/>
        <v/>
      </c>
      <c r="AA1625" s="81">
        <f t="shared" si="136"/>
        <v>0</v>
      </c>
      <c r="AB1625" s="81">
        <f t="shared" si="137"/>
        <v>0</v>
      </c>
      <c r="AC1625" s="338"/>
      <c r="AD1625" s="238"/>
      <c r="AE1625" s="238"/>
      <c r="AF1625" s="184"/>
      <c r="AG1625" s="184"/>
      <c r="AH1625" s="200"/>
      <c r="AI1625" s="200"/>
      <c r="AJ1625" s="216"/>
      <c r="AK1625" s="216"/>
      <c r="AL1625" s="216"/>
      <c r="AM1625" s="252"/>
      <c r="AN1625" s="252"/>
      <c r="AO1625" s="252"/>
      <c r="AP1625" s="252"/>
      <c r="AQ1625" s="265"/>
      <c r="AR1625" s="209"/>
    </row>
    <row r="1626" spans="1:44" ht="13.5" customHeight="1" x14ac:dyDescent="0.2">
      <c r="A1626" s="290"/>
      <c r="B1626" s="275"/>
      <c r="C1626" s="272"/>
      <c r="D1626" s="275"/>
      <c r="E1626" s="281"/>
      <c r="F1626" s="275"/>
      <c r="G1626" s="284"/>
      <c r="H1626" s="197"/>
      <c r="I1626" s="295"/>
      <c r="J1626" s="197"/>
      <c r="K1626" s="195"/>
      <c r="L1626" s="195"/>
      <c r="M1626" s="197"/>
      <c r="N1626" s="184"/>
      <c r="O1626" s="184"/>
      <c r="P1626" s="235"/>
      <c r="Q1626" s="195"/>
      <c r="R1626" s="257"/>
      <c r="S1626" s="30" t="s">
        <v>1728</v>
      </c>
      <c r="T1626" s="76"/>
      <c r="U1626" s="77"/>
      <c r="V1626" s="77"/>
      <c r="W1626" s="77"/>
      <c r="X1626" s="77"/>
      <c r="Y1626" s="77"/>
      <c r="Z1626" s="31" t="str">
        <f t="shared" si="132"/>
        <v/>
      </c>
      <c r="AA1626" s="81">
        <f t="shared" si="136"/>
        <v>0</v>
      </c>
      <c r="AB1626" s="81">
        <f t="shared" si="137"/>
        <v>0</v>
      </c>
      <c r="AC1626" s="338"/>
      <c r="AD1626" s="238"/>
      <c r="AE1626" s="238"/>
      <c r="AF1626" s="184"/>
      <c r="AG1626" s="184"/>
      <c r="AH1626" s="200"/>
      <c r="AI1626" s="200"/>
      <c r="AJ1626" s="216"/>
      <c r="AK1626" s="216"/>
      <c r="AL1626" s="216"/>
      <c r="AM1626" s="252"/>
      <c r="AN1626" s="252"/>
      <c r="AO1626" s="252"/>
      <c r="AP1626" s="252"/>
      <c r="AQ1626" s="265"/>
      <c r="AR1626" s="209"/>
    </row>
    <row r="1627" spans="1:44" ht="13.5" customHeight="1" x14ac:dyDescent="0.2">
      <c r="A1627" s="291"/>
      <c r="B1627" s="276"/>
      <c r="C1627" s="273"/>
      <c r="D1627" s="276"/>
      <c r="E1627" s="282"/>
      <c r="F1627" s="276"/>
      <c r="G1627" s="285"/>
      <c r="H1627" s="198"/>
      <c r="I1627" s="296"/>
      <c r="J1627" s="198"/>
      <c r="K1627" s="233"/>
      <c r="L1627" s="233"/>
      <c r="M1627" s="198"/>
      <c r="N1627" s="185"/>
      <c r="O1627" s="185"/>
      <c r="P1627" s="236"/>
      <c r="Q1627" s="233"/>
      <c r="R1627" s="299"/>
      <c r="S1627" s="32" t="s">
        <v>1729</v>
      </c>
      <c r="T1627" s="78"/>
      <c r="U1627" s="79"/>
      <c r="V1627" s="79"/>
      <c r="W1627" s="79"/>
      <c r="X1627" s="79"/>
      <c r="Y1627" s="79"/>
      <c r="Z1627" s="33" t="str">
        <f t="shared" si="132"/>
        <v/>
      </c>
      <c r="AA1627" s="82">
        <f t="shared" si="136"/>
        <v>0</v>
      </c>
      <c r="AB1627" s="82">
        <f t="shared" si="137"/>
        <v>0</v>
      </c>
      <c r="AC1627" s="339"/>
      <c r="AD1627" s="239"/>
      <c r="AE1627" s="239"/>
      <c r="AF1627" s="185"/>
      <c r="AG1627" s="185"/>
      <c r="AH1627" s="201"/>
      <c r="AI1627" s="201"/>
      <c r="AJ1627" s="217"/>
      <c r="AK1627" s="217"/>
      <c r="AL1627" s="217"/>
      <c r="AM1627" s="253"/>
      <c r="AN1627" s="253"/>
      <c r="AO1627" s="253"/>
      <c r="AP1627" s="253"/>
      <c r="AQ1627" s="266"/>
      <c r="AR1627" s="210"/>
    </row>
    <row r="1628" spans="1:44" ht="25.5" x14ac:dyDescent="0.2">
      <c r="A1628" s="277" t="str">
        <f>IF(E1628&lt;&gt;"",'Información General'!$D$15&amp;"_"&amp;+$A$1+65,"")</f>
        <v/>
      </c>
      <c r="B1628" s="286"/>
      <c r="C1628" s="304"/>
      <c r="D1628" s="286"/>
      <c r="E1628" s="301"/>
      <c r="F1628" s="286"/>
      <c r="G1628" s="224"/>
      <c r="H1628" s="242"/>
      <c r="I1628" s="245">
        <v>65.099999999999994</v>
      </c>
      <c r="J1628" s="227"/>
      <c r="K1628" s="232"/>
      <c r="L1628" s="232"/>
      <c r="M1628" s="227"/>
      <c r="N1628" s="189"/>
      <c r="O1628" s="189"/>
      <c r="P1628" s="192" t="str">
        <f>IF(AND(N1628&lt;&gt;"",O1628&lt;&gt;""),IF(AND(N1628&gt;5,O1628&gt;5),"I",IF(AND(N1628&lt;=5,O1628&gt;5),"II",IF(AND(N1628&gt;5,O1628&lt;=5),"IV",IF(AND(N1628&lt;=5,O1628&lt;=5),"III")))),"")</f>
        <v/>
      </c>
      <c r="Q1628" s="232"/>
      <c r="R1628" s="310">
        <f>IF(Q1628="SI",1,IF(Q1628="NO",3,0))</f>
        <v>0</v>
      </c>
      <c r="S1628" s="28" t="s">
        <v>1730</v>
      </c>
      <c r="T1628" s="73" t="s">
        <v>634</v>
      </c>
      <c r="U1628" s="74" t="s">
        <v>8</v>
      </c>
      <c r="V1628" s="74" t="s">
        <v>11</v>
      </c>
      <c r="W1628" s="74" t="s">
        <v>49</v>
      </c>
      <c r="X1628" s="74" t="s">
        <v>11</v>
      </c>
      <c r="Y1628" s="74" t="s">
        <v>11</v>
      </c>
      <c r="Z1628" s="29" t="str">
        <f t="shared" si="132"/>
        <v>Deficiente</v>
      </c>
      <c r="AA1628" s="80">
        <f t="shared" ref="AA1628:AA1659" si="138">IF(Z1628="Suficiente",1,0)</f>
        <v>0</v>
      </c>
      <c r="AB1628" s="80">
        <f>IF(Z1628="Deficiente",1,0)</f>
        <v>1</v>
      </c>
      <c r="AC1628" s="307" t="str">
        <f>IF(SUM(R1628:R1652)&gt;=1,IF((SUM(R1628:R1652)/COUNTA(Q1628:Q1652))=1,IF(SUM(AA1628:AA1652)&gt;=1,IF(SUM(AA1628:AA1652)/(SUM(AA1628:AA1652)+SUM(AB1628:AB1652))=100%,"SI","NO"),"NO"),"NO"),"")</f>
        <v/>
      </c>
      <c r="AD1628" s="241" t="str">
        <f>IF($N1628=1,"b","")</f>
        <v/>
      </c>
      <c r="AE1628" s="241" t="str">
        <f>IF($O1628=1,"b","")</f>
        <v/>
      </c>
      <c r="AF1628" s="189"/>
      <c r="AG1628" s="189"/>
      <c r="AH1628" s="202">
        <f>IF(OR($AD1628="b",$AE1628="b"),2,0)</f>
        <v>0</v>
      </c>
      <c r="AI1628" s="202">
        <f>IF(AND($N1628=1,$AF1628=1,$O1628=1,$AG1628=1),1,0)</f>
        <v>0</v>
      </c>
      <c r="AJ1628" s="186">
        <f>IF(AF1628&lt;&gt;"",IF(AI1628=1,1,IF(OR($AF1628&gt;$N1628,AND($AC1628="SI",$AF1628=$N1628),AND($AC1628="NO",$AF1628&lt;&gt;$N1628)),0,1)),0)</f>
        <v>0</v>
      </c>
      <c r="AK1628" s="186">
        <f>IF(AG1628&lt;&gt;"",IF(AI1628=1,1,IF(OR(AG1628&gt;O1628,AND(AC1628="SI",AG1628=O1628),AND(AC1628="NO",AG1628&lt;&gt;O1628)),0,1)),0)</f>
        <v>0</v>
      </c>
      <c r="AL1628" s="186">
        <f>IF(AC1628&lt;&gt;"",(+AI1628+AJ1628+AK1628),0)</f>
        <v>0</v>
      </c>
      <c r="AM1628" s="251" t="str">
        <f>IF($AL1628&gt;=2,IF(AND($AF1628="",$AG1628=""),"",IF(AND($AF1628&gt;5,$AG1628&gt;5),"I","")),"")</f>
        <v/>
      </c>
      <c r="AN1628" s="251" t="str">
        <f>IF($AL1628&gt;=2,IF(AND($AF1628="",$AG1628=""),"",IF(AND($AF1628&lt;6,$AG1628&gt;5),"II","")),"")</f>
        <v/>
      </c>
      <c r="AO1628" s="251" t="str">
        <f>IF($AL1628&gt;=2,IF(AND($AF1628="",$AG1628=""),"",IF(AND($AF1628&lt;6,$AG1628&lt;6),"III","")),"")</f>
        <v/>
      </c>
      <c r="AP1628" s="251" t="str">
        <f>IF($AL1628&gt;=2,IF(AND($AF1628="",$AG1628=""),"",IF(AND($AF1628&gt;5,$AG1628&lt;6),"IV","")),"")</f>
        <v/>
      </c>
      <c r="AQ1628" s="261"/>
      <c r="AR1628" s="254"/>
    </row>
    <row r="1629" spans="1:44" ht="13.5" customHeight="1" x14ac:dyDescent="0.2">
      <c r="A1629" s="278"/>
      <c r="B1629" s="287"/>
      <c r="C1629" s="305"/>
      <c r="D1629" s="287"/>
      <c r="E1629" s="302"/>
      <c r="F1629" s="287"/>
      <c r="G1629" s="225"/>
      <c r="H1629" s="197"/>
      <c r="I1629" s="243"/>
      <c r="J1629" s="182"/>
      <c r="K1629" s="180"/>
      <c r="L1629" s="180"/>
      <c r="M1629" s="182"/>
      <c r="N1629" s="190"/>
      <c r="O1629" s="190"/>
      <c r="P1629" s="193"/>
      <c r="Q1629" s="180"/>
      <c r="R1629" s="257"/>
      <c r="S1629" s="30" t="s">
        <v>1731</v>
      </c>
      <c r="T1629" s="76"/>
      <c r="U1629" s="77"/>
      <c r="V1629" s="77"/>
      <c r="W1629" s="77"/>
      <c r="X1629" s="77"/>
      <c r="Y1629" s="77"/>
      <c r="Z1629" s="31" t="str">
        <f t="shared" si="132"/>
        <v/>
      </c>
      <c r="AA1629" s="81">
        <f t="shared" si="138"/>
        <v>0</v>
      </c>
      <c r="AB1629" s="81">
        <f t="shared" ref="AB1629:AB1652" si="139">IF(Z1629="Deficiente",1,0)</f>
        <v>0</v>
      </c>
      <c r="AC1629" s="308"/>
      <c r="AD1629" s="238"/>
      <c r="AE1629" s="238"/>
      <c r="AF1629" s="190"/>
      <c r="AG1629" s="190"/>
      <c r="AH1629" s="200"/>
      <c r="AI1629" s="200"/>
      <c r="AJ1629" s="187"/>
      <c r="AK1629" s="187"/>
      <c r="AL1629" s="187"/>
      <c r="AM1629" s="252"/>
      <c r="AN1629" s="252"/>
      <c r="AO1629" s="252"/>
      <c r="AP1629" s="252"/>
      <c r="AQ1629" s="262"/>
      <c r="AR1629" s="209"/>
    </row>
    <row r="1630" spans="1:44" ht="13.5" customHeight="1" x14ac:dyDescent="0.2">
      <c r="A1630" s="278"/>
      <c r="B1630" s="287"/>
      <c r="C1630" s="305"/>
      <c r="D1630" s="287"/>
      <c r="E1630" s="302"/>
      <c r="F1630" s="287"/>
      <c r="G1630" s="225"/>
      <c r="H1630" s="197"/>
      <c r="I1630" s="243"/>
      <c r="J1630" s="182"/>
      <c r="K1630" s="180"/>
      <c r="L1630" s="180"/>
      <c r="M1630" s="182"/>
      <c r="N1630" s="190"/>
      <c r="O1630" s="190"/>
      <c r="P1630" s="193"/>
      <c r="Q1630" s="180"/>
      <c r="R1630" s="257"/>
      <c r="S1630" s="30" t="s">
        <v>1732</v>
      </c>
      <c r="T1630" s="76"/>
      <c r="U1630" s="77"/>
      <c r="V1630" s="77"/>
      <c r="W1630" s="77"/>
      <c r="X1630" s="77"/>
      <c r="Y1630" s="77"/>
      <c r="Z1630" s="31" t="str">
        <f t="shared" si="132"/>
        <v/>
      </c>
      <c r="AA1630" s="81">
        <f t="shared" si="138"/>
        <v>0</v>
      </c>
      <c r="AB1630" s="81">
        <f t="shared" si="139"/>
        <v>0</v>
      </c>
      <c r="AC1630" s="308"/>
      <c r="AD1630" s="238"/>
      <c r="AE1630" s="238"/>
      <c r="AF1630" s="190"/>
      <c r="AG1630" s="190"/>
      <c r="AH1630" s="200"/>
      <c r="AI1630" s="200"/>
      <c r="AJ1630" s="187"/>
      <c r="AK1630" s="187"/>
      <c r="AL1630" s="187"/>
      <c r="AM1630" s="252"/>
      <c r="AN1630" s="252"/>
      <c r="AO1630" s="252"/>
      <c r="AP1630" s="252"/>
      <c r="AQ1630" s="262"/>
      <c r="AR1630" s="209"/>
    </row>
    <row r="1631" spans="1:44" ht="13.5" customHeight="1" x14ac:dyDescent="0.2">
      <c r="A1631" s="278"/>
      <c r="B1631" s="287"/>
      <c r="C1631" s="305"/>
      <c r="D1631" s="287"/>
      <c r="E1631" s="302"/>
      <c r="F1631" s="287"/>
      <c r="G1631" s="225"/>
      <c r="H1631" s="197"/>
      <c r="I1631" s="243"/>
      <c r="J1631" s="182"/>
      <c r="K1631" s="180"/>
      <c r="L1631" s="180"/>
      <c r="M1631" s="182"/>
      <c r="N1631" s="190"/>
      <c r="O1631" s="190"/>
      <c r="P1631" s="193"/>
      <c r="Q1631" s="180"/>
      <c r="R1631" s="257"/>
      <c r="S1631" s="30" t="s">
        <v>1733</v>
      </c>
      <c r="T1631" s="76"/>
      <c r="U1631" s="77"/>
      <c r="V1631" s="77"/>
      <c r="W1631" s="77"/>
      <c r="X1631" s="77"/>
      <c r="Y1631" s="77"/>
      <c r="Z1631" s="31" t="str">
        <f t="shared" si="132"/>
        <v/>
      </c>
      <c r="AA1631" s="81">
        <f t="shared" si="138"/>
        <v>0</v>
      </c>
      <c r="AB1631" s="81">
        <f t="shared" si="139"/>
        <v>0</v>
      </c>
      <c r="AC1631" s="308"/>
      <c r="AD1631" s="238"/>
      <c r="AE1631" s="238"/>
      <c r="AF1631" s="190"/>
      <c r="AG1631" s="190"/>
      <c r="AH1631" s="200"/>
      <c r="AI1631" s="200"/>
      <c r="AJ1631" s="187"/>
      <c r="AK1631" s="187"/>
      <c r="AL1631" s="187"/>
      <c r="AM1631" s="252"/>
      <c r="AN1631" s="252"/>
      <c r="AO1631" s="252"/>
      <c r="AP1631" s="252"/>
      <c r="AQ1631" s="262"/>
      <c r="AR1631" s="209"/>
    </row>
    <row r="1632" spans="1:44" ht="13.5" customHeight="1" x14ac:dyDescent="0.2">
      <c r="A1632" s="278"/>
      <c r="B1632" s="287"/>
      <c r="C1632" s="305"/>
      <c r="D1632" s="287"/>
      <c r="E1632" s="302"/>
      <c r="F1632" s="287"/>
      <c r="G1632" s="225"/>
      <c r="H1632" s="197"/>
      <c r="I1632" s="243"/>
      <c r="J1632" s="182"/>
      <c r="K1632" s="180"/>
      <c r="L1632" s="180"/>
      <c r="M1632" s="182"/>
      <c r="N1632" s="190"/>
      <c r="O1632" s="190"/>
      <c r="P1632" s="193"/>
      <c r="Q1632" s="180"/>
      <c r="R1632" s="257"/>
      <c r="S1632" s="30" t="s">
        <v>1734</v>
      </c>
      <c r="T1632" s="76"/>
      <c r="U1632" s="77"/>
      <c r="V1632" s="77"/>
      <c r="W1632" s="77"/>
      <c r="X1632" s="77"/>
      <c r="Y1632" s="77"/>
      <c r="Z1632" s="31" t="str">
        <f t="shared" ref="Z1632:Z1695" si="140">IF($T1632&lt;&gt;"",IF(AND(V1632="SI",W1632="SI",X1632="SI",Y1632="SI"),"Suficiente",IF(OR(V1632="NO",W1632="NO",X1632="NO",Y1632="NO"),"Deficiente",IF(OR(V1632="",W1632="",X1632="",Y1632=""),"Falta Valorar el Control",""))),"")</f>
        <v/>
      </c>
      <c r="AA1632" s="81">
        <f t="shared" si="138"/>
        <v>0</v>
      </c>
      <c r="AB1632" s="81">
        <f t="shared" si="139"/>
        <v>0</v>
      </c>
      <c r="AC1632" s="308"/>
      <c r="AD1632" s="238"/>
      <c r="AE1632" s="238"/>
      <c r="AF1632" s="190"/>
      <c r="AG1632" s="190"/>
      <c r="AH1632" s="200"/>
      <c r="AI1632" s="200"/>
      <c r="AJ1632" s="187"/>
      <c r="AK1632" s="187"/>
      <c r="AL1632" s="187"/>
      <c r="AM1632" s="252"/>
      <c r="AN1632" s="252"/>
      <c r="AO1632" s="252"/>
      <c r="AP1632" s="252"/>
      <c r="AQ1632" s="262"/>
      <c r="AR1632" s="209"/>
    </row>
    <row r="1633" spans="1:44" ht="13.5" customHeight="1" x14ac:dyDescent="0.2">
      <c r="A1633" s="278"/>
      <c r="B1633" s="287"/>
      <c r="C1633" s="305"/>
      <c r="D1633" s="287"/>
      <c r="E1633" s="302"/>
      <c r="F1633" s="287"/>
      <c r="G1633" s="225"/>
      <c r="H1633" s="197"/>
      <c r="I1633" s="243">
        <v>65.2</v>
      </c>
      <c r="J1633" s="182"/>
      <c r="K1633" s="180"/>
      <c r="L1633" s="180"/>
      <c r="M1633" s="182"/>
      <c r="N1633" s="190"/>
      <c r="O1633" s="190"/>
      <c r="P1633" s="193"/>
      <c r="Q1633" s="180"/>
      <c r="R1633" s="256">
        <f>IF(Q1633="SI",1,IF(Q1633="NO",3,0))</f>
        <v>0</v>
      </c>
      <c r="S1633" s="30" t="s">
        <v>1735</v>
      </c>
      <c r="T1633" s="76"/>
      <c r="U1633" s="77"/>
      <c r="V1633" s="77"/>
      <c r="W1633" s="77"/>
      <c r="X1633" s="77"/>
      <c r="Y1633" s="77"/>
      <c r="Z1633" s="31" t="str">
        <f t="shared" si="140"/>
        <v/>
      </c>
      <c r="AA1633" s="81">
        <f t="shared" si="138"/>
        <v>0</v>
      </c>
      <c r="AB1633" s="81">
        <f t="shared" si="139"/>
        <v>0</v>
      </c>
      <c r="AC1633" s="308"/>
      <c r="AD1633" s="238"/>
      <c r="AE1633" s="238"/>
      <c r="AF1633" s="190"/>
      <c r="AG1633" s="190"/>
      <c r="AH1633" s="200"/>
      <c r="AI1633" s="200"/>
      <c r="AJ1633" s="187"/>
      <c r="AK1633" s="187"/>
      <c r="AL1633" s="187"/>
      <c r="AM1633" s="252"/>
      <c r="AN1633" s="252"/>
      <c r="AO1633" s="252"/>
      <c r="AP1633" s="252"/>
      <c r="AQ1633" s="262"/>
      <c r="AR1633" s="255"/>
    </row>
    <row r="1634" spans="1:44" ht="13.5" customHeight="1" x14ac:dyDescent="0.2">
      <c r="A1634" s="278"/>
      <c r="B1634" s="287"/>
      <c r="C1634" s="305"/>
      <c r="D1634" s="287"/>
      <c r="E1634" s="302"/>
      <c r="F1634" s="287"/>
      <c r="G1634" s="225"/>
      <c r="H1634" s="197"/>
      <c r="I1634" s="243"/>
      <c r="J1634" s="182"/>
      <c r="K1634" s="180"/>
      <c r="L1634" s="180"/>
      <c r="M1634" s="182"/>
      <c r="N1634" s="190"/>
      <c r="O1634" s="190"/>
      <c r="P1634" s="193"/>
      <c r="Q1634" s="180"/>
      <c r="R1634" s="257"/>
      <c r="S1634" s="30" t="s">
        <v>1736</v>
      </c>
      <c r="T1634" s="76"/>
      <c r="U1634" s="77"/>
      <c r="V1634" s="77"/>
      <c r="W1634" s="77"/>
      <c r="X1634" s="77"/>
      <c r="Y1634" s="77"/>
      <c r="Z1634" s="31" t="str">
        <f t="shared" si="140"/>
        <v/>
      </c>
      <c r="AA1634" s="81">
        <f t="shared" si="138"/>
        <v>0</v>
      </c>
      <c r="AB1634" s="81">
        <f t="shared" si="139"/>
        <v>0</v>
      </c>
      <c r="AC1634" s="308"/>
      <c r="AD1634" s="238"/>
      <c r="AE1634" s="238"/>
      <c r="AF1634" s="190"/>
      <c r="AG1634" s="190"/>
      <c r="AH1634" s="200"/>
      <c r="AI1634" s="200"/>
      <c r="AJ1634" s="187"/>
      <c r="AK1634" s="187"/>
      <c r="AL1634" s="187"/>
      <c r="AM1634" s="252"/>
      <c r="AN1634" s="252"/>
      <c r="AO1634" s="252"/>
      <c r="AP1634" s="252"/>
      <c r="AQ1634" s="262"/>
      <c r="AR1634" s="209"/>
    </row>
    <row r="1635" spans="1:44" ht="13.5" customHeight="1" x14ac:dyDescent="0.2">
      <c r="A1635" s="278"/>
      <c r="B1635" s="287"/>
      <c r="C1635" s="305"/>
      <c r="D1635" s="287"/>
      <c r="E1635" s="302"/>
      <c r="F1635" s="287"/>
      <c r="G1635" s="225"/>
      <c r="H1635" s="197"/>
      <c r="I1635" s="243"/>
      <c r="J1635" s="182"/>
      <c r="K1635" s="180"/>
      <c r="L1635" s="180"/>
      <c r="M1635" s="182"/>
      <c r="N1635" s="190"/>
      <c r="O1635" s="190"/>
      <c r="P1635" s="193"/>
      <c r="Q1635" s="180"/>
      <c r="R1635" s="257"/>
      <c r="S1635" s="30" t="s">
        <v>1737</v>
      </c>
      <c r="T1635" s="76"/>
      <c r="U1635" s="77"/>
      <c r="V1635" s="77"/>
      <c r="W1635" s="77"/>
      <c r="X1635" s="77"/>
      <c r="Y1635" s="77"/>
      <c r="Z1635" s="31" t="str">
        <f t="shared" si="140"/>
        <v/>
      </c>
      <c r="AA1635" s="81">
        <f t="shared" si="138"/>
        <v>0</v>
      </c>
      <c r="AB1635" s="81">
        <f t="shared" si="139"/>
        <v>0</v>
      </c>
      <c r="AC1635" s="308"/>
      <c r="AD1635" s="238"/>
      <c r="AE1635" s="238"/>
      <c r="AF1635" s="190"/>
      <c r="AG1635" s="190"/>
      <c r="AH1635" s="200"/>
      <c r="AI1635" s="200"/>
      <c r="AJ1635" s="187"/>
      <c r="AK1635" s="187"/>
      <c r="AL1635" s="187"/>
      <c r="AM1635" s="252"/>
      <c r="AN1635" s="252"/>
      <c r="AO1635" s="252"/>
      <c r="AP1635" s="252"/>
      <c r="AQ1635" s="262"/>
      <c r="AR1635" s="209"/>
    </row>
    <row r="1636" spans="1:44" ht="13.5" customHeight="1" x14ac:dyDescent="0.2">
      <c r="A1636" s="278"/>
      <c r="B1636" s="287"/>
      <c r="C1636" s="305"/>
      <c r="D1636" s="287"/>
      <c r="E1636" s="302"/>
      <c r="F1636" s="287"/>
      <c r="G1636" s="225"/>
      <c r="H1636" s="197"/>
      <c r="I1636" s="243"/>
      <c r="J1636" s="182"/>
      <c r="K1636" s="180"/>
      <c r="L1636" s="180"/>
      <c r="M1636" s="182"/>
      <c r="N1636" s="190"/>
      <c r="O1636" s="190"/>
      <c r="P1636" s="193"/>
      <c r="Q1636" s="180"/>
      <c r="R1636" s="257"/>
      <c r="S1636" s="30" t="s">
        <v>1738</v>
      </c>
      <c r="T1636" s="76"/>
      <c r="U1636" s="77"/>
      <c r="V1636" s="77"/>
      <c r="W1636" s="77"/>
      <c r="X1636" s="77"/>
      <c r="Y1636" s="77"/>
      <c r="Z1636" s="31" t="str">
        <f t="shared" si="140"/>
        <v/>
      </c>
      <c r="AA1636" s="81">
        <f t="shared" si="138"/>
        <v>0</v>
      </c>
      <c r="AB1636" s="81">
        <f t="shared" si="139"/>
        <v>0</v>
      </c>
      <c r="AC1636" s="308"/>
      <c r="AD1636" s="238"/>
      <c r="AE1636" s="238"/>
      <c r="AF1636" s="190"/>
      <c r="AG1636" s="190"/>
      <c r="AH1636" s="200"/>
      <c r="AI1636" s="200"/>
      <c r="AJ1636" s="187"/>
      <c r="AK1636" s="187"/>
      <c r="AL1636" s="187"/>
      <c r="AM1636" s="252"/>
      <c r="AN1636" s="252"/>
      <c r="AO1636" s="252"/>
      <c r="AP1636" s="252"/>
      <c r="AQ1636" s="262"/>
      <c r="AR1636" s="209"/>
    </row>
    <row r="1637" spans="1:44" ht="13.5" customHeight="1" x14ac:dyDescent="0.2">
      <c r="A1637" s="278"/>
      <c r="B1637" s="287"/>
      <c r="C1637" s="305"/>
      <c r="D1637" s="287"/>
      <c r="E1637" s="302"/>
      <c r="F1637" s="287"/>
      <c r="G1637" s="225"/>
      <c r="H1637" s="197"/>
      <c r="I1637" s="243"/>
      <c r="J1637" s="182"/>
      <c r="K1637" s="180"/>
      <c r="L1637" s="180"/>
      <c r="M1637" s="182"/>
      <c r="N1637" s="190"/>
      <c r="O1637" s="190"/>
      <c r="P1637" s="193"/>
      <c r="Q1637" s="180"/>
      <c r="R1637" s="257"/>
      <c r="S1637" s="30" t="s">
        <v>1739</v>
      </c>
      <c r="T1637" s="76"/>
      <c r="U1637" s="77"/>
      <c r="V1637" s="77"/>
      <c r="W1637" s="77"/>
      <c r="X1637" s="77"/>
      <c r="Y1637" s="77"/>
      <c r="Z1637" s="31" t="str">
        <f t="shared" si="140"/>
        <v/>
      </c>
      <c r="AA1637" s="81">
        <f t="shared" si="138"/>
        <v>0</v>
      </c>
      <c r="AB1637" s="81">
        <f t="shared" si="139"/>
        <v>0</v>
      </c>
      <c r="AC1637" s="308"/>
      <c r="AD1637" s="238"/>
      <c r="AE1637" s="238"/>
      <c r="AF1637" s="190"/>
      <c r="AG1637" s="190"/>
      <c r="AH1637" s="200"/>
      <c r="AI1637" s="200"/>
      <c r="AJ1637" s="187"/>
      <c r="AK1637" s="187"/>
      <c r="AL1637" s="187"/>
      <c r="AM1637" s="252"/>
      <c r="AN1637" s="252"/>
      <c r="AO1637" s="252"/>
      <c r="AP1637" s="252"/>
      <c r="AQ1637" s="262"/>
      <c r="AR1637" s="209"/>
    </row>
    <row r="1638" spans="1:44" ht="13.5" customHeight="1" x14ac:dyDescent="0.2">
      <c r="A1638" s="278"/>
      <c r="B1638" s="287"/>
      <c r="C1638" s="305"/>
      <c r="D1638" s="287"/>
      <c r="E1638" s="302"/>
      <c r="F1638" s="287"/>
      <c r="G1638" s="225"/>
      <c r="H1638" s="197"/>
      <c r="I1638" s="243">
        <v>65.3</v>
      </c>
      <c r="J1638" s="182"/>
      <c r="K1638" s="180"/>
      <c r="L1638" s="180"/>
      <c r="M1638" s="182"/>
      <c r="N1638" s="190"/>
      <c r="O1638" s="190"/>
      <c r="P1638" s="193"/>
      <c r="Q1638" s="180"/>
      <c r="R1638" s="256">
        <f>IF(Q1638="SI",1,IF(Q1638="NO",3,0))</f>
        <v>0</v>
      </c>
      <c r="S1638" s="30" t="s">
        <v>1740</v>
      </c>
      <c r="T1638" s="76"/>
      <c r="U1638" s="77"/>
      <c r="V1638" s="77"/>
      <c r="W1638" s="77"/>
      <c r="X1638" s="77"/>
      <c r="Y1638" s="77"/>
      <c r="Z1638" s="31" t="str">
        <f t="shared" si="140"/>
        <v/>
      </c>
      <c r="AA1638" s="81">
        <f t="shared" si="138"/>
        <v>0</v>
      </c>
      <c r="AB1638" s="81">
        <f t="shared" si="139"/>
        <v>0</v>
      </c>
      <c r="AC1638" s="308"/>
      <c r="AD1638" s="238"/>
      <c r="AE1638" s="238"/>
      <c r="AF1638" s="190"/>
      <c r="AG1638" s="190"/>
      <c r="AH1638" s="200"/>
      <c r="AI1638" s="200"/>
      <c r="AJ1638" s="187"/>
      <c r="AK1638" s="187"/>
      <c r="AL1638" s="187"/>
      <c r="AM1638" s="252"/>
      <c r="AN1638" s="252"/>
      <c r="AO1638" s="252"/>
      <c r="AP1638" s="252"/>
      <c r="AQ1638" s="262"/>
      <c r="AR1638" s="255"/>
    </row>
    <row r="1639" spans="1:44" ht="13.5" customHeight="1" x14ac:dyDescent="0.2">
      <c r="A1639" s="278"/>
      <c r="B1639" s="287"/>
      <c r="C1639" s="305"/>
      <c r="D1639" s="287"/>
      <c r="E1639" s="302"/>
      <c r="F1639" s="287"/>
      <c r="G1639" s="225"/>
      <c r="H1639" s="197"/>
      <c r="I1639" s="243"/>
      <c r="J1639" s="182"/>
      <c r="K1639" s="180"/>
      <c r="L1639" s="180"/>
      <c r="M1639" s="182"/>
      <c r="N1639" s="190"/>
      <c r="O1639" s="190"/>
      <c r="P1639" s="193"/>
      <c r="Q1639" s="180"/>
      <c r="R1639" s="257"/>
      <c r="S1639" s="30" t="s">
        <v>1741</v>
      </c>
      <c r="T1639" s="76"/>
      <c r="U1639" s="77"/>
      <c r="V1639" s="77"/>
      <c r="W1639" s="77"/>
      <c r="X1639" s="77"/>
      <c r="Y1639" s="77"/>
      <c r="Z1639" s="31" t="str">
        <f t="shared" si="140"/>
        <v/>
      </c>
      <c r="AA1639" s="81">
        <f t="shared" si="138"/>
        <v>0</v>
      </c>
      <c r="AB1639" s="81">
        <f t="shared" si="139"/>
        <v>0</v>
      </c>
      <c r="AC1639" s="308"/>
      <c r="AD1639" s="238"/>
      <c r="AE1639" s="238"/>
      <c r="AF1639" s="190"/>
      <c r="AG1639" s="190"/>
      <c r="AH1639" s="200"/>
      <c r="AI1639" s="200"/>
      <c r="AJ1639" s="187"/>
      <c r="AK1639" s="187"/>
      <c r="AL1639" s="187"/>
      <c r="AM1639" s="252"/>
      <c r="AN1639" s="252"/>
      <c r="AO1639" s="252"/>
      <c r="AP1639" s="252"/>
      <c r="AQ1639" s="262"/>
      <c r="AR1639" s="209"/>
    </row>
    <row r="1640" spans="1:44" ht="13.5" customHeight="1" x14ac:dyDescent="0.2">
      <c r="A1640" s="278"/>
      <c r="B1640" s="287"/>
      <c r="C1640" s="305"/>
      <c r="D1640" s="287"/>
      <c r="E1640" s="302"/>
      <c r="F1640" s="287"/>
      <c r="G1640" s="225"/>
      <c r="H1640" s="197"/>
      <c r="I1640" s="243"/>
      <c r="J1640" s="182"/>
      <c r="K1640" s="180"/>
      <c r="L1640" s="180"/>
      <c r="M1640" s="182"/>
      <c r="N1640" s="190"/>
      <c r="O1640" s="190"/>
      <c r="P1640" s="193"/>
      <c r="Q1640" s="180"/>
      <c r="R1640" s="257"/>
      <c r="S1640" s="30" t="s">
        <v>1742</v>
      </c>
      <c r="T1640" s="76"/>
      <c r="U1640" s="77"/>
      <c r="V1640" s="77"/>
      <c r="W1640" s="77"/>
      <c r="X1640" s="77"/>
      <c r="Y1640" s="77"/>
      <c r="Z1640" s="31" t="str">
        <f t="shared" si="140"/>
        <v/>
      </c>
      <c r="AA1640" s="81">
        <f t="shared" si="138"/>
        <v>0</v>
      </c>
      <c r="AB1640" s="81">
        <f t="shared" si="139"/>
        <v>0</v>
      </c>
      <c r="AC1640" s="308"/>
      <c r="AD1640" s="238"/>
      <c r="AE1640" s="238"/>
      <c r="AF1640" s="190"/>
      <c r="AG1640" s="190"/>
      <c r="AH1640" s="200"/>
      <c r="AI1640" s="200"/>
      <c r="AJ1640" s="187"/>
      <c r="AK1640" s="187"/>
      <c r="AL1640" s="187"/>
      <c r="AM1640" s="252"/>
      <c r="AN1640" s="252"/>
      <c r="AO1640" s="252"/>
      <c r="AP1640" s="252"/>
      <c r="AQ1640" s="262"/>
      <c r="AR1640" s="209"/>
    </row>
    <row r="1641" spans="1:44" ht="13.5" customHeight="1" x14ac:dyDescent="0.2">
      <c r="A1641" s="278"/>
      <c r="B1641" s="287"/>
      <c r="C1641" s="305"/>
      <c r="D1641" s="287"/>
      <c r="E1641" s="302"/>
      <c r="F1641" s="287"/>
      <c r="G1641" s="225"/>
      <c r="H1641" s="197"/>
      <c r="I1641" s="243"/>
      <c r="J1641" s="182"/>
      <c r="K1641" s="180"/>
      <c r="L1641" s="180"/>
      <c r="M1641" s="182"/>
      <c r="N1641" s="190"/>
      <c r="O1641" s="190"/>
      <c r="P1641" s="193"/>
      <c r="Q1641" s="180"/>
      <c r="R1641" s="257"/>
      <c r="S1641" s="30" t="s">
        <v>1743</v>
      </c>
      <c r="T1641" s="76"/>
      <c r="U1641" s="77"/>
      <c r="V1641" s="77"/>
      <c r="W1641" s="77"/>
      <c r="X1641" s="77"/>
      <c r="Y1641" s="77"/>
      <c r="Z1641" s="31" t="str">
        <f t="shared" si="140"/>
        <v/>
      </c>
      <c r="AA1641" s="81">
        <f t="shared" si="138"/>
        <v>0</v>
      </c>
      <c r="AB1641" s="81">
        <f t="shared" si="139"/>
        <v>0</v>
      </c>
      <c r="AC1641" s="308"/>
      <c r="AD1641" s="238"/>
      <c r="AE1641" s="238"/>
      <c r="AF1641" s="190"/>
      <c r="AG1641" s="190"/>
      <c r="AH1641" s="200"/>
      <c r="AI1641" s="200"/>
      <c r="AJ1641" s="187"/>
      <c r="AK1641" s="187"/>
      <c r="AL1641" s="187"/>
      <c r="AM1641" s="252"/>
      <c r="AN1641" s="252"/>
      <c r="AO1641" s="252"/>
      <c r="AP1641" s="252"/>
      <c r="AQ1641" s="262"/>
      <c r="AR1641" s="209"/>
    </row>
    <row r="1642" spans="1:44" ht="13.5" customHeight="1" x14ac:dyDescent="0.2">
      <c r="A1642" s="278"/>
      <c r="B1642" s="287"/>
      <c r="C1642" s="305"/>
      <c r="D1642" s="287"/>
      <c r="E1642" s="302"/>
      <c r="F1642" s="287"/>
      <c r="G1642" s="225"/>
      <c r="H1642" s="197"/>
      <c r="I1642" s="243"/>
      <c r="J1642" s="182"/>
      <c r="K1642" s="180"/>
      <c r="L1642" s="180"/>
      <c r="M1642" s="182"/>
      <c r="N1642" s="190"/>
      <c r="O1642" s="190"/>
      <c r="P1642" s="193"/>
      <c r="Q1642" s="180"/>
      <c r="R1642" s="257"/>
      <c r="S1642" s="30" t="s">
        <v>1744</v>
      </c>
      <c r="T1642" s="76"/>
      <c r="U1642" s="77"/>
      <c r="V1642" s="77"/>
      <c r="W1642" s="77"/>
      <c r="X1642" s="77"/>
      <c r="Y1642" s="77"/>
      <c r="Z1642" s="31" t="str">
        <f t="shared" si="140"/>
        <v/>
      </c>
      <c r="AA1642" s="81">
        <f t="shared" si="138"/>
        <v>0</v>
      </c>
      <c r="AB1642" s="81">
        <f t="shared" si="139"/>
        <v>0</v>
      </c>
      <c r="AC1642" s="308"/>
      <c r="AD1642" s="238"/>
      <c r="AE1642" s="238"/>
      <c r="AF1642" s="190"/>
      <c r="AG1642" s="190"/>
      <c r="AH1642" s="200"/>
      <c r="AI1642" s="200"/>
      <c r="AJ1642" s="187"/>
      <c r="AK1642" s="187"/>
      <c r="AL1642" s="187"/>
      <c r="AM1642" s="252"/>
      <c r="AN1642" s="252"/>
      <c r="AO1642" s="252"/>
      <c r="AP1642" s="252"/>
      <c r="AQ1642" s="262"/>
      <c r="AR1642" s="209"/>
    </row>
    <row r="1643" spans="1:44" ht="13.5" customHeight="1" x14ac:dyDescent="0.2">
      <c r="A1643" s="278"/>
      <c r="B1643" s="287"/>
      <c r="C1643" s="305"/>
      <c r="D1643" s="287"/>
      <c r="E1643" s="302"/>
      <c r="F1643" s="287"/>
      <c r="G1643" s="225"/>
      <c r="H1643" s="197"/>
      <c r="I1643" s="243">
        <v>65.400000000000006</v>
      </c>
      <c r="J1643" s="182"/>
      <c r="K1643" s="180"/>
      <c r="L1643" s="180"/>
      <c r="M1643" s="182"/>
      <c r="N1643" s="190"/>
      <c r="O1643" s="190"/>
      <c r="P1643" s="193"/>
      <c r="Q1643" s="180"/>
      <c r="R1643" s="256">
        <f>IF(Q1643="SI",1,IF(Q1643="NO",3,0))</f>
        <v>0</v>
      </c>
      <c r="S1643" s="30" t="s">
        <v>1745</v>
      </c>
      <c r="T1643" s="76"/>
      <c r="U1643" s="77"/>
      <c r="V1643" s="77"/>
      <c r="W1643" s="77"/>
      <c r="X1643" s="77"/>
      <c r="Y1643" s="77"/>
      <c r="Z1643" s="31" t="str">
        <f t="shared" si="140"/>
        <v/>
      </c>
      <c r="AA1643" s="81">
        <f t="shared" si="138"/>
        <v>0</v>
      </c>
      <c r="AB1643" s="81">
        <f t="shared" si="139"/>
        <v>0</v>
      </c>
      <c r="AC1643" s="308"/>
      <c r="AD1643" s="238"/>
      <c r="AE1643" s="238"/>
      <c r="AF1643" s="190"/>
      <c r="AG1643" s="190"/>
      <c r="AH1643" s="200"/>
      <c r="AI1643" s="200"/>
      <c r="AJ1643" s="187"/>
      <c r="AK1643" s="187"/>
      <c r="AL1643" s="187"/>
      <c r="AM1643" s="252"/>
      <c r="AN1643" s="252"/>
      <c r="AO1643" s="252"/>
      <c r="AP1643" s="252"/>
      <c r="AQ1643" s="262"/>
      <c r="AR1643" s="255"/>
    </row>
    <row r="1644" spans="1:44" ht="13.5" customHeight="1" x14ac:dyDescent="0.2">
      <c r="A1644" s="278"/>
      <c r="B1644" s="287"/>
      <c r="C1644" s="305"/>
      <c r="D1644" s="287"/>
      <c r="E1644" s="302"/>
      <c r="F1644" s="287"/>
      <c r="G1644" s="225"/>
      <c r="H1644" s="197"/>
      <c r="I1644" s="243"/>
      <c r="J1644" s="182"/>
      <c r="K1644" s="180"/>
      <c r="L1644" s="180"/>
      <c r="M1644" s="182"/>
      <c r="N1644" s="190"/>
      <c r="O1644" s="190"/>
      <c r="P1644" s="193"/>
      <c r="Q1644" s="180"/>
      <c r="R1644" s="257"/>
      <c r="S1644" s="30" t="s">
        <v>1746</v>
      </c>
      <c r="T1644" s="76"/>
      <c r="U1644" s="77"/>
      <c r="V1644" s="77"/>
      <c r="W1644" s="77"/>
      <c r="X1644" s="77"/>
      <c r="Y1644" s="77"/>
      <c r="Z1644" s="31" t="str">
        <f t="shared" si="140"/>
        <v/>
      </c>
      <c r="AA1644" s="81">
        <f t="shared" si="138"/>
        <v>0</v>
      </c>
      <c r="AB1644" s="81">
        <f t="shared" si="139"/>
        <v>0</v>
      </c>
      <c r="AC1644" s="308"/>
      <c r="AD1644" s="238"/>
      <c r="AE1644" s="238"/>
      <c r="AF1644" s="190"/>
      <c r="AG1644" s="190"/>
      <c r="AH1644" s="200"/>
      <c r="AI1644" s="200"/>
      <c r="AJ1644" s="187"/>
      <c r="AK1644" s="187"/>
      <c r="AL1644" s="187"/>
      <c r="AM1644" s="252"/>
      <c r="AN1644" s="252"/>
      <c r="AO1644" s="252"/>
      <c r="AP1644" s="252"/>
      <c r="AQ1644" s="262"/>
      <c r="AR1644" s="209"/>
    </row>
    <row r="1645" spans="1:44" ht="13.5" customHeight="1" x14ac:dyDescent="0.2">
      <c r="A1645" s="278"/>
      <c r="B1645" s="287"/>
      <c r="C1645" s="305"/>
      <c r="D1645" s="287"/>
      <c r="E1645" s="302"/>
      <c r="F1645" s="287"/>
      <c r="G1645" s="225"/>
      <c r="H1645" s="197"/>
      <c r="I1645" s="243"/>
      <c r="J1645" s="182"/>
      <c r="K1645" s="180"/>
      <c r="L1645" s="180"/>
      <c r="M1645" s="182"/>
      <c r="N1645" s="190"/>
      <c r="O1645" s="190"/>
      <c r="P1645" s="193"/>
      <c r="Q1645" s="180"/>
      <c r="R1645" s="257"/>
      <c r="S1645" s="30" t="s">
        <v>1747</v>
      </c>
      <c r="T1645" s="76"/>
      <c r="U1645" s="77"/>
      <c r="V1645" s="77"/>
      <c r="W1645" s="77"/>
      <c r="X1645" s="77"/>
      <c r="Y1645" s="77"/>
      <c r="Z1645" s="31" t="str">
        <f t="shared" si="140"/>
        <v/>
      </c>
      <c r="AA1645" s="81">
        <f t="shared" si="138"/>
        <v>0</v>
      </c>
      <c r="AB1645" s="81">
        <f t="shared" si="139"/>
        <v>0</v>
      </c>
      <c r="AC1645" s="308"/>
      <c r="AD1645" s="238"/>
      <c r="AE1645" s="238"/>
      <c r="AF1645" s="190"/>
      <c r="AG1645" s="190"/>
      <c r="AH1645" s="200"/>
      <c r="AI1645" s="200"/>
      <c r="AJ1645" s="187"/>
      <c r="AK1645" s="187"/>
      <c r="AL1645" s="187"/>
      <c r="AM1645" s="252"/>
      <c r="AN1645" s="252"/>
      <c r="AO1645" s="252"/>
      <c r="AP1645" s="252"/>
      <c r="AQ1645" s="262"/>
      <c r="AR1645" s="209"/>
    </row>
    <row r="1646" spans="1:44" ht="13.5" customHeight="1" x14ac:dyDescent="0.2">
      <c r="A1646" s="278"/>
      <c r="B1646" s="287"/>
      <c r="C1646" s="305"/>
      <c r="D1646" s="287"/>
      <c r="E1646" s="302"/>
      <c r="F1646" s="287"/>
      <c r="G1646" s="225"/>
      <c r="H1646" s="197"/>
      <c r="I1646" s="243"/>
      <c r="J1646" s="182"/>
      <c r="K1646" s="180"/>
      <c r="L1646" s="180"/>
      <c r="M1646" s="182"/>
      <c r="N1646" s="190"/>
      <c r="O1646" s="190"/>
      <c r="P1646" s="193"/>
      <c r="Q1646" s="180"/>
      <c r="R1646" s="257"/>
      <c r="S1646" s="30" t="s">
        <v>1748</v>
      </c>
      <c r="T1646" s="76"/>
      <c r="U1646" s="77"/>
      <c r="V1646" s="77"/>
      <c r="W1646" s="77"/>
      <c r="X1646" s="77"/>
      <c r="Y1646" s="77"/>
      <c r="Z1646" s="31" t="str">
        <f t="shared" si="140"/>
        <v/>
      </c>
      <c r="AA1646" s="81">
        <f t="shared" si="138"/>
        <v>0</v>
      </c>
      <c r="AB1646" s="81">
        <f t="shared" si="139"/>
        <v>0</v>
      </c>
      <c r="AC1646" s="308"/>
      <c r="AD1646" s="238"/>
      <c r="AE1646" s="238"/>
      <c r="AF1646" s="190"/>
      <c r="AG1646" s="190"/>
      <c r="AH1646" s="200"/>
      <c r="AI1646" s="200"/>
      <c r="AJ1646" s="187"/>
      <c r="AK1646" s="187"/>
      <c r="AL1646" s="187"/>
      <c r="AM1646" s="252"/>
      <c r="AN1646" s="252"/>
      <c r="AO1646" s="252"/>
      <c r="AP1646" s="252"/>
      <c r="AQ1646" s="262"/>
      <c r="AR1646" s="209"/>
    </row>
    <row r="1647" spans="1:44" ht="13.5" customHeight="1" x14ac:dyDescent="0.2">
      <c r="A1647" s="278"/>
      <c r="B1647" s="287"/>
      <c r="C1647" s="305"/>
      <c r="D1647" s="287"/>
      <c r="E1647" s="302"/>
      <c r="F1647" s="287"/>
      <c r="G1647" s="225"/>
      <c r="H1647" s="197"/>
      <c r="I1647" s="243"/>
      <c r="J1647" s="182"/>
      <c r="K1647" s="180"/>
      <c r="L1647" s="180"/>
      <c r="M1647" s="182"/>
      <c r="N1647" s="190"/>
      <c r="O1647" s="190"/>
      <c r="P1647" s="193"/>
      <c r="Q1647" s="180"/>
      <c r="R1647" s="257"/>
      <c r="S1647" s="30" t="s">
        <v>1749</v>
      </c>
      <c r="T1647" s="76"/>
      <c r="U1647" s="77"/>
      <c r="V1647" s="77"/>
      <c r="W1647" s="77"/>
      <c r="X1647" s="77"/>
      <c r="Y1647" s="77"/>
      <c r="Z1647" s="31" t="str">
        <f t="shared" si="140"/>
        <v/>
      </c>
      <c r="AA1647" s="81">
        <f t="shared" si="138"/>
        <v>0</v>
      </c>
      <c r="AB1647" s="81">
        <f t="shared" si="139"/>
        <v>0</v>
      </c>
      <c r="AC1647" s="308"/>
      <c r="AD1647" s="238"/>
      <c r="AE1647" s="238"/>
      <c r="AF1647" s="190"/>
      <c r="AG1647" s="190"/>
      <c r="AH1647" s="200"/>
      <c r="AI1647" s="200"/>
      <c r="AJ1647" s="187"/>
      <c r="AK1647" s="187"/>
      <c r="AL1647" s="187"/>
      <c r="AM1647" s="252"/>
      <c r="AN1647" s="252"/>
      <c r="AO1647" s="252"/>
      <c r="AP1647" s="252"/>
      <c r="AQ1647" s="262"/>
      <c r="AR1647" s="209"/>
    </row>
    <row r="1648" spans="1:44" ht="13.5" customHeight="1" x14ac:dyDescent="0.2">
      <c r="A1648" s="278"/>
      <c r="B1648" s="287"/>
      <c r="C1648" s="305"/>
      <c r="D1648" s="287"/>
      <c r="E1648" s="302"/>
      <c r="F1648" s="287"/>
      <c r="G1648" s="225"/>
      <c r="H1648" s="197"/>
      <c r="I1648" s="243">
        <v>65.5</v>
      </c>
      <c r="J1648" s="182"/>
      <c r="K1648" s="180"/>
      <c r="L1648" s="180"/>
      <c r="M1648" s="182"/>
      <c r="N1648" s="190"/>
      <c r="O1648" s="190"/>
      <c r="P1648" s="193"/>
      <c r="Q1648" s="180"/>
      <c r="R1648" s="256">
        <f>IF(Q1648="SI",1,IF(Q1648="NO",3,0))</f>
        <v>0</v>
      </c>
      <c r="S1648" s="30" t="s">
        <v>1750</v>
      </c>
      <c r="T1648" s="76"/>
      <c r="U1648" s="77"/>
      <c r="V1648" s="77"/>
      <c r="W1648" s="77"/>
      <c r="X1648" s="77"/>
      <c r="Y1648" s="77"/>
      <c r="Z1648" s="31" t="str">
        <f t="shared" si="140"/>
        <v/>
      </c>
      <c r="AA1648" s="81">
        <f t="shared" si="138"/>
        <v>0</v>
      </c>
      <c r="AB1648" s="81">
        <f t="shared" si="139"/>
        <v>0</v>
      </c>
      <c r="AC1648" s="308"/>
      <c r="AD1648" s="238"/>
      <c r="AE1648" s="238"/>
      <c r="AF1648" s="190"/>
      <c r="AG1648" s="190"/>
      <c r="AH1648" s="200"/>
      <c r="AI1648" s="200"/>
      <c r="AJ1648" s="187"/>
      <c r="AK1648" s="187"/>
      <c r="AL1648" s="187"/>
      <c r="AM1648" s="252"/>
      <c r="AN1648" s="252"/>
      <c r="AO1648" s="252"/>
      <c r="AP1648" s="252"/>
      <c r="AQ1648" s="262"/>
      <c r="AR1648" s="255"/>
    </row>
    <row r="1649" spans="1:44" ht="13.5" customHeight="1" x14ac:dyDescent="0.2">
      <c r="A1649" s="278"/>
      <c r="B1649" s="287"/>
      <c r="C1649" s="305"/>
      <c r="D1649" s="287"/>
      <c r="E1649" s="302"/>
      <c r="F1649" s="287"/>
      <c r="G1649" s="225"/>
      <c r="H1649" s="197"/>
      <c r="I1649" s="243"/>
      <c r="J1649" s="182"/>
      <c r="K1649" s="180"/>
      <c r="L1649" s="180"/>
      <c r="M1649" s="182"/>
      <c r="N1649" s="190"/>
      <c r="O1649" s="190"/>
      <c r="P1649" s="193"/>
      <c r="Q1649" s="180"/>
      <c r="R1649" s="257"/>
      <c r="S1649" s="30" t="s">
        <v>1751</v>
      </c>
      <c r="T1649" s="76"/>
      <c r="U1649" s="77"/>
      <c r="V1649" s="77"/>
      <c r="W1649" s="77"/>
      <c r="X1649" s="77"/>
      <c r="Y1649" s="77"/>
      <c r="Z1649" s="31" t="str">
        <f t="shared" si="140"/>
        <v/>
      </c>
      <c r="AA1649" s="81">
        <f t="shared" si="138"/>
        <v>0</v>
      </c>
      <c r="AB1649" s="81">
        <f t="shared" si="139"/>
        <v>0</v>
      </c>
      <c r="AC1649" s="308"/>
      <c r="AD1649" s="238"/>
      <c r="AE1649" s="238"/>
      <c r="AF1649" s="190"/>
      <c r="AG1649" s="190"/>
      <c r="AH1649" s="200"/>
      <c r="AI1649" s="200"/>
      <c r="AJ1649" s="187"/>
      <c r="AK1649" s="187"/>
      <c r="AL1649" s="187"/>
      <c r="AM1649" s="252"/>
      <c r="AN1649" s="252"/>
      <c r="AO1649" s="252"/>
      <c r="AP1649" s="252"/>
      <c r="AQ1649" s="262"/>
      <c r="AR1649" s="209"/>
    </row>
    <row r="1650" spans="1:44" ht="13.5" customHeight="1" x14ac:dyDescent="0.2">
      <c r="A1650" s="278"/>
      <c r="B1650" s="287"/>
      <c r="C1650" s="305"/>
      <c r="D1650" s="287"/>
      <c r="E1650" s="302"/>
      <c r="F1650" s="287"/>
      <c r="G1650" s="225"/>
      <c r="H1650" s="197"/>
      <c r="I1650" s="243"/>
      <c r="J1650" s="182"/>
      <c r="K1650" s="180"/>
      <c r="L1650" s="180"/>
      <c r="M1650" s="182"/>
      <c r="N1650" s="190"/>
      <c r="O1650" s="190"/>
      <c r="P1650" s="193"/>
      <c r="Q1650" s="180"/>
      <c r="R1650" s="257"/>
      <c r="S1650" s="30" t="s">
        <v>1752</v>
      </c>
      <c r="T1650" s="76"/>
      <c r="U1650" s="77"/>
      <c r="V1650" s="77"/>
      <c r="W1650" s="77"/>
      <c r="X1650" s="77"/>
      <c r="Y1650" s="77"/>
      <c r="Z1650" s="31" t="str">
        <f t="shared" si="140"/>
        <v/>
      </c>
      <c r="AA1650" s="81">
        <f t="shared" si="138"/>
        <v>0</v>
      </c>
      <c r="AB1650" s="81">
        <f t="shared" si="139"/>
        <v>0</v>
      </c>
      <c r="AC1650" s="308"/>
      <c r="AD1650" s="238"/>
      <c r="AE1650" s="238"/>
      <c r="AF1650" s="190"/>
      <c r="AG1650" s="190"/>
      <c r="AH1650" s="200"/>
      <c r="AI1650" s="200"/>
      <c r="AJ1650" s="187"/>
      <c r="AK1650" s="187"/>
      <c r="AL1650" s="187"/>
      <c r="AM1650" s="252"/>
      <c r="AN1650" s="252"/>
      <c r="AO1650" s="252"/>
      <c r="AP1650" s="252"/>
      <c r="AQ1650" s="262"/>
      <c r="AR1650" s="209"/>
    </row>
    <row r="1651" spans="1:44" ht="13.5" customHeight="1" x14ac:dyDescent="0.2">
      <c r="A1651" s="278"/>
      <c r="B1651" s="287"/>
      <c r="C1651" s="305"/>
      <c r="D1651" s="287"/>
      <c r="E1651" s="302"/>
      <c r="F1651" s="287"/>
      <c r="G1651" s="225"/>
      <c r="H1651" s="197"/>
      <c r="I1651" s="243"/>
      <c r="J1651" s="182"/>
      <c r="K1651" s="180"/>
      <c r="L1651" s="180"/>
      <c r="M1651" s="182"/>
      <c r="N1651" s="190"/>
      <c r="O1651" s="190"/>
      <c r="P1651" s="193"/>
      <c r="Q1651" s="180"/>
      <c r="R1651" s="257"/>
      <c r="S1651" s="30" t="s">
        <v>1753</v>
      </c>
      <c r="T1651" s="76"/>
      <c r="U1651" s="77"/>
      <c r="V1651" s="77"/>
      <c r="W1651" s="77"/>
      <c r="X1651" s="77"/>
      <c r="Y1651" s="77"/>
      <c r="Z1651" s="31" t="str">
        <f t="shared" si="140"/>
        <v/>
      </c>
      <c r="AA1651" s="81">
        <f t="shared" si="138"/>
        <v>0</v>
      </c>
      <c r="AB1651" s="81">
        <f t="shared" si="139"/>
        <v>0</v>
      </c>
      <c r="AC1651" s="308"/>
      <c r="AD1651" s="238"/>
      <c r="AE1651" s="238"/>
      <c r="AF1651" s="190"/>
      <c r="AG1651" s="190"/>
      <c r="AH1651" s="200"/>
      <c r="AI1651" s="200"/>
      <c r="AJ1651" s="187"/>
      <c r="AK1651" s="187"/>
      <c r="AL1651" s="187"/>
      <c r="AM1651" s="252"/>
      <c r="AN1651" s="252"/>
      <c r="AO1651" s="252"/>
      <c r="AP1651" s="252"/>
      <c r="AQ1651" s="262"/>
      <c r="AR1651" s="209"/>
    </row>
    <row r="1652" spans="1:44" ht="13.5" customHeight="1" x14ac:dyDescent="0.2">
      <c r="A1652" s="279"/>
      <c r="B1652" s="288"/>
      <c r="C1652" s="306"/>
      <c r="D1652" s="288"/>
      <c r="E1652" s="303"/>
      <c r="F1652" s="288"/>
      <c r="G1652" s="226"/>
      <c r="H1652" s="198"/>
      <c r="I1652" s="244"/>
      <c r="J1652" s="228"/>
      <c r="K1652" s="181"/>
      <c r="L1652" s="181"/>
      <c r="M1652" s="228"/>
      <c r="N1652" s="191"/>
      <c r="O1652" s="191"/>
      <c r="P1652" s="194"/>
      <c r="Q1652" s="181"/>
      <c r="R1652" s="299"/>
      <c r="S1652" s="32" t="s">
        <v>1754</v>
      </c>
      <c r="T1652" s="78"/>
      <c r="U1652" s="79"/>
      <c r="V1652" s="79"/>
      <c r="W1652" s="79"/>
      <c r="X1652" s="79"/>
      <c r="Y1652" s="79"/>
      <c r="Z1652" s="33" t="str">
        <f t="shared" si="140"/>
        <v/>
      </c>
      <c r="AA1652" s="82">
        <f t="shared" si="138"/>
        <v>0</v>
      </c>
      <c r="AB1652" s="82">
        <f t="shared" si="139"/>
        <v>0</v>
      </c>
      <c r="AC1652" s="309"/>
      <c r="AD1652" s="239"/>
      <c r="AE1652" s="239"/>
      <c r="AF1652" s="191"/>
      <c r="AG1652" s="191"/>
      <c r="AH1652" s="201"/>
      <c r="AI1652" s="201"/>
      <c r="AJ1652" s="188"/>
      <c r="AK1652" s="188"/>
      <c r="AL1652" s="188"/>
      <c r="AM1652" s="253"/>
      <c r="AN1652" s="253"/>
      <c r="AO1652" s="253"/>
      <c r="AP1652" s="253"/>
      <c r="AQ1652" s="263"/>
      <c r="AR1652" s="210"/>
    </row>
    <row r="1653" spans="1:44" ht="13.5" customHeight="1" x14ac:dyDescent="0.2">
      <c r="A1653" s="289" t="str">
        <f>IF(E1653&lt;&gt;"",'Información General'!$D$15&amp;"_"&amp;+$A$1+66,"")</f>
        <v/>
      </c>
      <c r="B1653" s="274"/>
      <c r="C1653" s="271"/>
      <c r="D1653" s="274"/>
      <c r="E1653" s="280"/>
      <c r="F1653" s="274"/>
      <c r="G1653" s="283"/>
      <c r="H1653" s="242"/>
      <c r="I1653" s="300">
        <v>66.099999999999994</v>
      </c>
      <c r="J1653" s="242"/>
      <c r="K1653" s="196"/>
      <c r="L1653" s="196"/>
      <c r="M1653" s="242"/>
      <c r="N1653" s="183"/>
      <c r="O1653" s="183"/>
      <c r="P1653" s="234" t="str">
        <f>IF(AND(N1653&lt;&gt;"",O1653&lt;&gt;""),IF(AND(N1653&gt;5,O1653&gt;5),"I",IF(AND(N1653&lt;=5,O1653&gt;5),"II",IF(AND(N1653&gt;5,O1653&lt;=5),"IV",IF(AND(N1653&lt;=5,O1653&lt;=5),"III")))),"")</f>
        <v/>
      </c>
      <c r="Q1653" s="196"/>
      <c r="R1653" s="297">
        <f>IF(Q1653="SI",1,IF(Q1653="NO",3,0))</f>
        <v>0</v>
      </c>
      <c r="S1653" s="28" t="s">
        <v>1755</v>
      </c>
      <c r="T1653" s="73"/>
      <c r="U1653" s="74"/>
      <c r="V1653" s="74"/>
      <c r="W1653" s="74"/>
      <c r="X1653" s="74"/>
      <c r="Y1653" s="74"/>
      <c r="Z1653" s="29" t="str">
        <f t="shared" si="140"/>
        <v/>
      </c>
      <c r="AA1653" s="80">
        <f t="shared" si="138"/>
        <v>0</v>
      </c>
      <c r="AB1653" s="80">
        <f>IF(Z1653="Deficiente",1,0)</f>
        <v>0</v>
      </c>
      <c r="AC1653" s="337" t="str">
        <f>IF(SUM(R1653:R1677)&gt;=1,IF((SUM(R1653:R1677)/COUNTA(Q1653:Q1677))=1,IF(SUM(AA1653:AA1677)&gt;=1,IF(SUM(AA1653:AA1677)/(SUM(AA1653:AA1677)+SUM(AB1653:AB1677))=100%,"SI","NO"),"NO"),"NO"),"")</f>
        <v/>
      </c>
      <c r="AD1653" s="237" t="str">
        <f>IF($N1653=1,"b","")</f>
        <v/>
      </c>
      <c r="AE1653" s="237" t="str">
        <f>IF($O1653=1,"b","")</f>
        <v/>
      </c>
      <c r="AF1653" s="183"/>
      <c r="AG1653" s="183"/>
      <c r="AH1653" s="199">
        <f>IF(OR($AD1653="b",$AE1653="b"),2,0)</f>
        <v>0</v>
      </c>
      <c r="AI1653" s="199">
        <f>IF(AND($N1653=1,$AF1653=1,$O1653=1,$AG1653=1),1,0)</f>
        <v>0</v>
      </c>
      <c r="AJ1653" s="215">
        <f>IF(AF1653&lt;&gt;"",IF(AI1653=1,1,IF(OR($AF1653&gt;$N1653,AND($AC1653="SI",$AF1653=$N1653),AND($AC1653="NO",$AF1653&lt;&gt;$N1653)),0,1)),0)</f>
        <v>0</v>
      </c>
      <c r="AK1653" s="215">
        <f>IF(AG1653&lt;&gt;"",IF(AI1653=1,1,IF(OR(AG1653&gt;O1653,AND(AC1653="SI",AG1653=O1653),AND(AC1653="NO",AG1653&lt;&gt;O1653)),0,1)),0)</f>
        <v>0</v>
      </c>
      <c r="AL1653" s="215">
        <f>IF(AC1653&lt;&gt;"",(+AI1653+AJ1653+AK1653),0)</f>
        <v>0</v>
      </c>
      <c r="AM1653" s="333" t="str">
        <f>IF($AL1653&gt;=2,IF(AND($AF1653="",$AG1653=""),"",IF(AND($AF1653&gt;5,$AG1653&gt;5),"I","")),"")</f>
        <v/>
      </c>
      <c r="AN1653" s="333" t="str">
        <f>IF($AL1653&gt;=2,IF(AND($AF1653="",$AG1653=""),"",IF(AND($AF1653&lt;6,$AG1653&gt;5),"II","")),"")</f>
        <v/>
      </c>
      <c r="AO1653" s="333" t="str">
        <f>IF($AL1653&gt;=2,IF(AND($AF1653="",$AG1653=""),"",IF(AND($AF1653&lt;6,$AG1653&lt;6),"III","")),"")</f>
        <v/>
      </c>
      <c r="AP1653" s="333" t="str">
        <f>IF($AL1653&gt;=2,IF(AND($AF1653="",$AG1653=""),"",IF(AND($AF1653&gt;5,$AG1653&lt;6),"IV","")),"")</f>
        <v/>
      </c>
      <c r="AQ1653" s="264"/>
      <c r="AR1653" s="267"/>
    </row>
    <row r="1654" spans="1:44" ht="13.5" customHeight="1" x14ac:dyDescent="0.2">
      <c r="A1654" s="290"/>
      <c r="B1654" s="275"/>
      <c r="C1654" s="272"/>
      <c r="D1654" s="275"/>
      <c r="E1654" s="281"/>
      <c r="F1654" s="275"/>
      <c r="G1654" s="284"/>
      <c r="H1654" s="197"/>
      <c r="I1654" s="295"/>
      <c r="J1654" s="197"/>
      <c r="K1654" s="195"/>
      <c r="L1654" s="195"/>
      <c r="M1654" s="197"/>
      <c r="N1654" s="184"/>
      <c r="O1654" s="184"/>
      <c r="P1654" s="235"/>
      <c r="Q1654" s="195"/>
      <c r="R1654" s="257"/>
      <c r="S1654" s="30" t="s">
        <v>1756</v>
      </c>
      <c r="T1654" s="76"/>
      <c r="U1654" s="77"/>
      <c r="V1654" s="77"/>
      <c r="W1654" s="77"/>
      <c r="X1654" s="77"/>
      <c r="Y1654" s="77"/>
      <c r="Z1654" s="31" t="str">
        <f t="shared" si="140"/>
        <v/>
      </c>
      <c r="AA1654" s="81">
        <f t="shared" si="138"/>
        <v>0</v>
      </c>
      <c r="AB1654" s="81">
        <f t="shared" ref="AB1654:AB1677" si="141">IF(Z1654="Deficiente",1,0)</f>
        <v>0</v>
      </c>
      <c r="AC1654" s="338"/>
      <c r="AD1654" s="238"/>
      <c r="AE1654" s="238"/>
      <c r="AF1654" s="184"/>
      <c r="AG1654" s="184"/>
      <c r="AH1654" s="200"/>
      <c r="AI1654" s="200"/>
      <c r="AJ1654" s="216"/>
      <c r="AK1654" s="216"/>
      <c r="AL1654" s="216"/>
      <c r="AM1654" s="252"/>
      <c r="AN1654" s="252"/>
      <c r="AO1654" s="252"/>
      <c r="AP1654" s="252"/>
      <c r="AQ1654" s="265"/>
      <c r="AR1654" s="209"/>
    </row>
    <row r="1655" spans="1:44" ht="13.5" customHeight="1" x14ac:dyDescent="0.2">
      <c r="A1655" s="290"/>
      <c r="B1655" s="275"/>
      <c r="C1655" s="272"/>
      <c r="D1655" s="275"/>
      <c r="E1655" s="281"/>
      <c r="F1655" s="275"/>
      <c r="G1655" s="284"/>
      <c r="H1655" s="197"/>
      <c r="I1655" s="295"/>
      <c r="J1655" s="197"/>
      <c r="K1655" s="195"/>
      <c r="L1655" s="195"/>
      <c r="M1655" s="197"/>
      <c r="N1655" s="184"/>
      <c r="O1655" s="184"/>
      <c r="P1655" s="235"/>
      <c r="Q1655" s="195"/>
      <c r="R1655" s="257"/>
      <c r="S1655" s="30" t="s">
        <v>1757</v>
      </c>
      <c r="T1655" s="76"/>
      <c r="U1655" s="77"/>
      <c r="V1655" s="77"/>
      <c r="W1655" s="77"/>
      <c r="X1655" s="77"/>
      <c r="Y1655" s="77"/>
      <c r="Z1655" s="31" t="str">
        <f t="shared" si="140"/>
        <v/>
      </c>
      <c r="AA1655" s="81">
        <f t="shared" si="138"/>
        <v>0</v>
      </c>
      <c r="AB1655" s="81">
        <f t="shared" si="141"/>
        <v>0</v>
      </c>
      <c r="AC1655" s="338"/>
      <c r="AD1655" s="238"/>
      <c r="AE1655" s="238"/>
      <c r="AF1655" s="184"/>
      <c r="AG1655" s="184"/>
      <c r="AH1655" s="200"/>
      <c r="AI1655" s="200"/>
      <c r="AJ1655" s="216"/>
      <c r="AK1655" s="216"/>
      <c r="AL1655" s="216"/>
      <c r="AM1655" s="252"/>
      <c r="AN1655" s="252"/>
      <c r="AO1655" s="252"/>
      <c r="AP1655" s="252"/>
      <c r="AQ1655" s="265"/>
      <c r="AR1655" s="209"/>
    </row>
    <row r="1656" spans="1:44" ht="13.5" customHeight="1" x14ac:dyDescent="0.2">
      <c r="A1656" s="290"/>
      <c r="B1656" s="275"/>
      <c r="C1656" s="272"/>
      <c r="D1656" s="275"/>
      <c r="E1656" s="281"/>
      <c r="F1656" s="275"/>
      <c r="G1656" s="284"/>
      <c r="H1656" s="197"/>
      <c r="I1656" s="295"/>
      <c r="J1656" s="197"/>
      <c r="K1656" s="195"/>
      <c r="L1656" s="195"/>
      <c r="M1656" s="197"/>
      <c r="N1656" s="184"/>
      <c r="O1656" s="184"/>
      <c r="P1656" s="235"/>
      <c r="Q1656" s="195"/>
      <c r="R1656" s="257"/>
      <c r="S1656" s="30" t="s">
        <v>1758</v>
      </c>
      <c r="T1656" s="76"/>
      <c r="U1656" s="77"/>
      <c r="V1656" s="77"/>
      <c r="W1656" s="77"/>
      <c r="X1656" s="77"/>
      <c r="Y1656" s="77"/>
      <c r="Z1656" s="31" t="str">
        <f t="shared" si="140"/>
        <v/>
      </c>
      <c r="AA1656" s="81">
        <f t="shared" si="138"/>
        <v>0</v>
      </c>
      <c r="AB1656" s="81">
        <f t="shared" si="141"/>
        <v>0</v>
      </c>
      <c r="AC1656" s="338"/>
      <c r="AD1656" s="238"/>
      <c r="AE1656" s="238"/>
      <c r="AF1656" s="184"/>
      <c r="AG1656" s="184"/>
      <c r="AH1656" s="200"/>
      <c r="AI1656" s="200"/>
      <c r="AJ1656" s="216"/>
      <c r="AK1656" s="216"/>
      <c r="AL1656" s="216"/>
      <c r="AM1656" s="252"/>
      <c r="AN1656" s="252"/>
      <c r="AO1656" s="252"/>
      <c r="AP1656" s="252"/>
      <c r="AQ1656" s="265"/>
      <c r="AR1656" s="209"/>
    </row>
    <row r="1657" spans="1:44" ht="13.5" customHeight="1" x14ac:dyDescent="0.2">
      <c r="A1657" s="290"/>
      <c r="B1657" s="275"/>
      <c r="C1657" s="272"/>
      <c r="D1657" s="275"/>
      <c r="E1657" s="281"/>
      <c r="F1657" s="275"/>
      <c r="G1657" s="284"/>
      <c r="H1657" s="197"/>
      <c r="I1657" s="295"/>
      <c r="J1657" s="197"/>
      <c r="K1657" s="195"/>
      <c r="L1657" s="195"/>
      <c r="M1657" s="197"/>
      <c r="N1657" s="184"/>
      <c r="O1657" s="184"/>
      <c r="P1657" s="235"/>
      <c r="Q1657" s="195"/>
      <c r="R1657" s="257"/>
      <c r="S1657" s="30" t="s">
        <v>1759</v>
      </c>
      <c r="T1657" s="76"/>
      <c r="U1657" s="77"/>
      <c r="V1657" s="77"/>
      <c r="W1657" s="77"/>
      <c r="X1657" s="77"/>
      <c r="Y1657" s="77"/>
      <c r="Z1657" s="31" t="str">
        <f t="shared" si="140"/>
        <v/>
      </c>
      <c r="AA1657" s="81">
        <f t="shared" si="138"/>
        <v>0</v>
      </c>
      <c r="AB1657" s="81">
        <f t="shared" si="141"/>
        <v>0</v>
      </c>
      <c r="AC1657" s="338"/>
      <c r="AD1657" s="238"/>
      <c r="AE1657" s="238"/>
      <c r="AF1657" s="184"/>
      <c r="AG1657" s="184"/>
      <c r="AH1657" s="200"/>
      <c r="AI1657" s="200"/>
      <c r="AJ1657" s="216"/>
      <c r="AK1657" s="216"/>
      <c r="AL1657" s="216"/>
      <c r="AM1657" s="252"/>
      <c r="AN1657" s="252"/>
      <c r="AO1657" s="252"/>
      <c r="AP1657" s="252"/>
      <c r="AQ1657" s="265"/>
      <c r="AR1657" s="209"/>
    </row>
    <row r="1658" spans="1:44" ht="13.5" customHeight="1" x14ac:dyDescent="0.2">
      <c r="A1658" s="290"/>
      <c r="B1658" s="275"/>
      <c r="C1658" s="272"/>
      <c r="D1658" s="275"/>
      <c r="E1658" s="281"/>
      <c r="F1658" s="275"/>
      <c r="G1658" s="284"/>
      <c r="H1658" s="197"/>
      <c r="I1658" s="295">
        <v>66.2</v>
      </c>
      <c r="J1658" s="197"/>
      <c r="K1658" s="195"/>
      <c r="L1658" s="195"/>
      <c r="M1658" s="197"/>
      <c r="N1658" s="184"/>
      <c r="O1658" s="184"/>
      <c r="P1658" s="235"/>
      <c r="Q1658" s="195"/>
      <c r="R1658" s="298">
        <f>IF(Q1658="SI",1,IF(Q1658="NO",3,0))</f>
        <v>0</v>
      </c>
      <c r="S1658" s="30" t="s">
        <v>1760</v>
      </c>
      <c r="T1658" s="76"/>
      <c r="U1658" s="77"/>
      <c r="V1658" s="77"/>
      <c r="W1658" s="77"/>
      <c r="X1658" s="77"/>
      <c r="Y1658" s="77"/>
      <c r="Z1658" s="31" t="str">
        <f t="shared" si="140"/>
        <v/>
      </c>
      <c r="AA1658" s="81">
        <f t="shared" si="138"/>
        <v>0</v>
      </c>
      <c r="AB1658" s="81">
        <f t="shared" si="141"/>
        <v>0</v>
      </c>
      <c r="AC1658" s="338"/>
      <c r="AD1658" s="238"/>
      <c r="AE1658" s="238"/>
      <c r="AF1658" s="184"/>
      <c r="AG1658" s="184"/>
      <c r="AH1658" s="200"/>
      <c r="AI1658" s="200"/>
      <c r="AJ1658" s="216"/>
      <c r="AK1658" s="216"/>
      <c r="AL1658" s="216"/>
      <c r="AM1658" s="252"/>
      <c r="AN1658" s="252"/>
      <c r="AO1658" s="252"/>
      <c r="AP1658" s="252"/>
      <c r="AQ1658" s="265"/>
      <c r="AR1658" s="208"/>
    </row>
    <row r="1659" spans="1:44" ht="13.5" customHeight="1" x14ac:dyDescent="0.2">
      <c r="A1659" s="290"/>
      <c r="B1659" s="275"/>
      <c r="C1659" s="272"/>
      <c r="D1659" s="275"/>
      <c r="E1659" s="281"/>
      <c r="F1659" s="275"/>
      <c r="G1659" s="284"/>
      <c r="H1659" s="197"/>
      <c r="I1659" s="295"/>
      <c r="J1659" s="197"/>
      <c r="K1659" s="195"/>
      <c r="L1659" s="195"/>
      <c r="M1659" s="197"/>
      <c r="N1659" s="184"/>
      <c r="O1659" s="184"/>
      <c r="P1659" s="235"/>
      <c r="Q1659" s="195"/>
      <c r="R1659" s="257"/>
      <c r="S1659" s="30" t="s">
        <v>1761</v>
      </c>
      <c r="T1659" s="76"/>
      <c r="U1659" s="77"/>
      <c r="V1659" s="77"/>
      <c r="W1659" s="77"/>
      <c r="X1659" s="77"/>
      <c r="Y1659" s="77"/>
      <c r="Z1659" s="31" t="str">
        <f t="shared" si="140"/>
        <v/>
      </c>
      <c r="AA1659" s="81">
        <f t="shared" si="138"/>
        <v>0</v>
      </c>
      <c r="AB1659" s="81">
        <f t="shared" si="141"/>
        <v>0</v>
      </c>
      <c r="AC1659" s="338"/>
      <c r="AD1659" s="238"/>
      <c r="AE1659" s="238"/>
      <c r="AF1659" s="184"/>
      <c r="AG1659" s="184"/>
      <c r="AH1659" s="200"/>
      <c r="AI1659" s="200"/>
      <c r="AJ1659" s="216"/>
      <c r="AK1659" s="216"/>
      <c r="AL1659" s="216"/>
      <c r="AM1659" s="252"/>
      <c r="AN1659" s="252"/>
      <c r="AO1659" s="252"/>
      <c r="AP1659" s="252"/>
      <c r="AQ1659" s="265"/>
      <c r="AR1659" s="209"/>
    </row>
    <row r="1660" spans="1:44" ht="13.5" customHeight="1" x14ac:dyDescent="0.2">
      <c r="A1660" s="290"/>
      <c r="B1660" s="275"/>
      <c r="C1660" s="272"/>
      <c r="D1660" s="275"/>
      <c r="E1660" s="281"/>
      <c r="F1660" s="275"/>
      <c r="G1660" s="284"/>
      <c r="H1660" s="197"/>
      <c r="I1660" s="295"/>
      <c r="J1660" s="197"/>
      <c r="K1660" s="195"/>
      <c r="L1660" s="195"/>
      <c r="M1660" s="197"/>
      <c r="N1660" s="184"/>
      <c r="O1660" s="184"/>
      <c r="P1660" s="235"/>
      <c r="Q1660" s="195"/>
      <c r="R1660" s="257"/>
      <c r="S1660" s="30" t="s">
        <v>1762</v>
      </c>
      <c r="T1660" s="76"/>
      <c r="U1660" s="77"/>
      <c r="V1660" s="77"/>
      <c r="W1660" s="77"/>
      <c r="X1660" s="77"/>
      <c r="Y1660" s="77"/>
      <c r="Z1660" s="31" t="str">
        <f t="shared" si="140"/>
        <v/>
      </c>
      <c r="AA1660" s="81">
        <f t="shared" ref="AA1660:AA1691" si="142">IF(Z1660="Suficiente",1,0)</f>
        <v>0</v>
      </c>
      <c r="AB1660" s="81">
        <f t="shared" si="141"/>
        <v>0</v>
      </c>
      <c r="AC1660" s="338"/>
      <c r="AD1660" s="238"/>
      <c r="AE1660" s="238"/>
      <c r="AF1660" s="184"/>
      <c r="AG1660" s="184"/>
      <c r="AH1660" s="200"/>
      <c r="AI1660" s="200"/>
      <c r="AJ1660" s="216"/>
      <c r="AK1660" s="216"/>
      <c r="AL1660" s="216"/>
      <c r="AM1660" s="252"/>
      <c r="AN1660" s="252"/>
      <c r="AO1660" s="252"/>
      <c r="AP1660" s="252"/>
      <c r="AQ1660" s="265"/>
      <c r="AR1660" s="209"/>
    </row>
    <row r="1661" spans="1:44" ht="13.5" customHeight="1" x14ac:dyDescent="0.2">
      <c r="A1661" s="290"/>
      <c r="B1661" s="275"/>
      <c r="C1661" s="272"/>
      <c r="D1661" s="275"/>
      <c r="E1661" s="281"/>
      <c r="F1661" s="275"/>
      <c r="G1661" s="284"/>
      <c r="H1661" s="197"/>
      <c r="I1661" s="295"/>
      <c r="J1661" s="197"/>
      <c r="K1661" s="195"/>
      <c r="L1661" s="195"/>
      <c r="M1661" s="197"/>
      <c r="N1661" s="184"/>
      <c r="O1661" s="184"/>
      <c r="P1661" s="235"/>
      <c r="Q1661" s="195"/>
      <c r="R1661" s="257"/>
      <c r="S1661" s="30" t="s">
        <v>1763</v>
      </c>
      <c r="T1661" s="76"/>
      <c r="U1661" s="77"/>
      <c r="V1661" s="77"/>
      <c r="W1661" s="77"/>
      <c r="X1661" s="77"/>
      <c r="Y1661" s="77"/>
      <c r="Z1661" s="31" t="str">
        <f t="shared" si="140"/>
        <v/>
      </c>
      <c r="AA1661" s="81">
        <f t="shared" si="142"/>
        <v>0</v>
      </c>
      <c r="AB1661" s="81">
        <f t="shared" si="141"/>
        <v>0</v>
      </c>
      <c r="AC1661" s="338"/>
      <c r="AD1661" s="238"/>
      <c r="AE1661" s="238"/>
      <c r="AF1661" s="184"/>
      <c r="AG1661" s="184"/>
      <c r="AH1661" s="200"/>
      <c r="AI1661" s="200"/>
      <c r="AJ1661" s="216"/>
      <c r="AK1661" s="216"/>
      <c r="AL1661" s="216"/>
      <c r="AM1661" s="252"/>
      <c r="AN1661" s="252"/>
      <c r="AO1661" s="252"/>
      <c r="AP1661" s="252"/>
      <c r="AQ1661" s="265"/>
      <c r="AR1661" s="209"/>
    </row>
    <row r="1662" spans="1:44" ht="13.5" customHeight="1" x14ac:dyDescent="0.2">
      <c r="A1662" s="290"/>
      <c r="B1662" s="275"/>
      <c r="C1662" s="272"/>
      <c r="D1662" s="275"/>
      <c r="E1662" s="281"/>
      <c r="F1662" s="275"/>
      <c r="G1662" s="284"/>
      <c r="H1662" s="197"/>
      <c r="I1662" s="295"/>
      <c r="J1662" s="197"/>
      <c r="K1662" s="195"/>
      <c r="L1662" s="195"/>
      <c r="M1662" s="197"/>
      <c r="N1662" s="184"/>
      <c r="O1662" s="184"/>
      <c r="P1662" s="235"/>
      <c r="Q1662" s="195"/>
      <c r="R1662" s="257"/>
      <c r="S1662" s="30" t="s">
        <v>1764</v>
      </c>
      <c r="T1662" s="76"/>
      <c r="U1662" s="77"/>
      <c r="V1662" s="77"/>
      <c r="W1662" s="77"/>
      <c r="X1662" s="77"/>
      <c r="Y1662" s="77"/>
      <c r="Z1662" s="31" t="str">
        <f t="shared" si="140"/>
        <v/>
      </c>
      <c r="AA1662" s="81">
        <f t="shared" si="142"/>
        <v>0</v>
      </c>
      <c r="AB1662" s="81">
        <f t="shared" si="141"/>
        <v>0</v>
      </c>
      <c r="AC1662" s="338"/>
      <c r="AD1662" s="238"/>
      <c r="AE1662" s="238"/>
      <c r="AF1662" s="184"/>
      <c r="AG1662" s="184"/>
      <c r="AH1662" s="200"/>
      <c r="AI1662" s="200"/>
      <c r="AJ1662" s="216"/>
      <c r="AK1662" s="216"/>
      <c r="AL1662" s="216"/>
      <c r="AM1662" s="252"/>
      <c r="AN1662" s="252"/>
      <c r="AO1662" s="252"/>
      <c r="AP1662" s="252"/>
      <c r="AQ1662" s="265"/>
      <c r="AR1662" s="209"/>
    </row>
    <row r="1663" spans="1:44" ht="13.5" customHeight="1" x14ac:dyDescent="0.2">
      <c r="A1663" s="290"/>
      <c r="B1663" s="275"/>
      <c r="C1663" s="272"/>
      <c r="D1663" s="275"/>
      <c r="E1663" s="281"/>
      <c r="F1663" s="275"/>
      <c r="G1663" s="284"/>
      <c r="H1663" s="197"/>
      <c r="I1663" s="295">
        <v>66.3</v>
      </c>
      <c r="J1663" s="197"/>
      <c r="K1663" s="195"/>
      <c r="L1663" s="195"/>
      <c r="M1663" s="197"/>
      <c r="N1663" s="184"/>
      <c r="O1663" s="184"/>
      <c r="P1663" s="235"/>
      <c r="Q1663" s="195"/>
      <c r="R1663" s="298">
        <f>IF(Q1663="SI",1,IF(Q1663="NO",3,0))</f>
        <v>0</v>
      </c>
      <c r="S1663" s="30" t="s">
        <v>1765</v>
      </c>
      <c r="T1663" s="76"/>
      <c r="U1663" s="77"/>
      <c r="V1663" s="77"/>
      <c r="W1663" s="77"/>
      <c r="X1663" s="77"/>
      <c r="Y1663" s="77"/>
      <c r="Z1663" s="31" t="str">
        <f t="shared" si="140"/>
        <v/>
      </c>
      <c r="AA1663" s="81">
        <f t="shared" si="142"/>
        <v>0</v>
      </c>
      <c r="AB1663" s="81">
        <f t="shared" si="141"/>
        <v>0</v>
      </c>
      <c r="AC1663" s="338"/>
      <c r="AD1663" s="238"/>
      <c r="AE1663" s="238"/>
      <c r="AF1663" s="184"/>
      <c r="AG1663" s="184"/>
      <c r="AH1663" s="200"/>
      <c r="AI1663" s="200"/>
      <c r="AJ1663" s="216"/>
      <c r="AK1663" s="216"/>
      <c r="AL1663" s="216"/>
      <c r="AM1663" s="252"/>
      <c r="AN1663" s="252"/>
      <c r="AO1663" s="252"/>
      <c r="AP1663" s="252"/>
      <c r="AQ1663" s="265"/>
      <c r="AR1663" s="208"/>
    </row>
    <row r="1664" spans="1:44" ht="13.5" customHeight="1" x14ac:dyDescent="0.2">
      <c r="A1664" s="290"/>
      <c r="B1664" s="275"/>
      <c r="C1664" s="272"/>
      <c r="D1664" s="275"/>
      <c r="E1664" s="281"/>
      <c r="F1664" s="275"/>
      <c r="G1664" s="284"/>
      <c r="H1664" s="197"/>
      <c r="I1664" s="295"/>
      <c r="J1664" s="197"/>
      <c r="K1664" s="195"/>
      <c r="L1664" s="195"/>
      <c r="M1664" s="197"/>
      <c r="N1664" s="184"/>
      <c r="O1664" s="184"/>
      <c r="P1664" s="235"/>
      <c r="Q1664" s="195"/>
      <c r="R1664" s="257"/>
      <c r="S1664" s="30" t="s">
        <v>1766</v>
      </c>
      <c r="T1664" s="76"/>
      <c r="U1664" s="77"/>
      <c r="V1664" s="77"/>
      <c r="W1664" s="77"/>
      <c r="X1664" s="77"/>
      <c r="Y1664" s="77"/>
      <c r="Z1664" s="31" t="str">
        <f t="shared" si="140"/>
        <v/>
      </c>
      <c r="AA1664" s="81">
        <f t="shared" si="142"/>
        <v>0</v>
      </c>
      <c r="AB1664" s="81">
        <f t="shared" si="141"/>
        <v>0</v>
      </c>
      <c r="AC1664" s="338"/>
      <c r="AD1664" s="238"/>
      <c r="AE1664" s="238"/>
      <c r="AF1664" s="184"/>
      <c r="AG1664" s="184"/>
      <c r="AH1664" s="200"/>
      <c r="AI1664" s="200"/>
      <c r="AJ1664" s="216"/>
      <c r="AK1664" s="216"/>
      <c r="AL1664" s="216"/>
      <c r="AM1664" s="252"/>
      <c r="AN1664" s="252"/>
      <c r="AO1664" s="252"/>
      <c r="AP1664" s="252"/>
      <c r="AQ1664" s="265"/>
      <c r="AR1664" s="209"/>
    </row>
    <row r="1665" spans="1:44" ht="13.5" customHeight="1" x14ac:dyDescent="0.2">
      <c r="A1665" s="290"/>
      <c r="B1665" s="275"/>
      <c r="C1665" s="272"/>
      <c r="D1665" s="275"/>
      <c r="E1665" s="281"/>
      <c r="F1665" s="275"/>
      <c r="G1665" s="284"/>
      <c r="H1665" s="197"/>
      <c r="I1665" s="295"/>
      <c r="J1665" s="197"/>
      <c r="K1665" s="195"/>
      <c r="L1665" s="195"/>
      <c r="M1665" s="197"/>
      <c r="N1665" s="184"/>
      <c r="O1665" s="184"/>
      <c r="P1665" s="235"/>
      <c r="Q1665" s="195"/>
      <c r="R1665" s="257"/>
      <c r="S1665" s="30" t="s">
        <v>1767</v>
      </c>
      <c r="T1665" s="76"/>
      <c r="U1665" s="77"/>
      <c r="V1665" s="77"/>
      <c r="W1665" s="77"/>
      <c r="X1665" s="77"/>
      <c r="Y1665" s="77"/>
      <c r="Z1665" s="31" t="str">
        <f t="shared" si="140"/>
        <v/>
      </c>
      <c r="AA1665" s="81">
        <f t="shared" si="142"/>
        <v>0</v>
      </c>
      <c r="AB1665" s="81">
        <f t="shared" si="141"/>
        <v>0</v>
      </c>
      <c r="AC1665" s="338"/>
      <c r="AD1665" s="238"/>
      <c r="AE1665" s="238"/>
      <c r="AF1665" s="184"/>
      <c r="AG1665" s="184"/>
      <c r="AH1665" s="200"/>
      <c r="AI1665" s="200"/>
      <c r="AJ1665" s="216"/>
      <c r="AK1665" s="216"/>
      <c r="AL1665" s="216"/>
      <c r="AM1665" s="252"/>
      <c r="AN1665" s="252"/>
      <c r="AO1665" s="252"/>
      <c r="AP1665" s="252"/>
      <c r="AQ1665" s="265"/>
      <c r="AR1665" s="209"/>
    </row>
    <row r="1666" spans="1:44" ht="13.5" customHeight="1" x14ac:dyDescent="0.2">
      <c r="A1666" s="290"/>
      <c r="B1666" s="275"/>
      <c r="C1666" s="272"/>
      <c r="D1666" s="275"/>
      <c r="E1666" s="281"/>
      <c r="F1666" s="275"/>
      <c r="G1666" s="284"/>
      <c r="H1666" s="197"/>
      <c r="I1666" s="295"/>
      <c r="J1666" s="197"/>
      <c r="K1666" s="195"/>
      <c r="L1666" s="195"/>
      <c r="M1666" s="197"/>
      <c r="N1666" s="184"/>
      <c r="O1666" s="184"/>
      <c r="P1666" s="235"/>
      <c r="Q1666" s="195"/>
      <c r="R1666" s="257"/>
      <c r="S1666" s="30" t="s">
        <v>1768</v>
      </c>
      <c r="T1666" s="76"/>
      <c r="U1666" s="77"/>
      <c r="V1666" s="77"/>
      <c r="W1666" s="77"/>
      <c r="X1666" s="77"/>
      <c r="Y1666" s="77"/>
      <c r="Z1666" s="31" t="str">
        <f t="shared" si="140"/>
        <v/>
      </c>
      <c r="AA1666" s="81">
        <f t="shared" si="142"/>
        <v>0</v>
      </c>
      <c r="AB1666" s="81">
        <f t="shared" si="141"/>
        <v>0</v>
      </c>
      <c r="AC1666" s="338"/>
      <c r="AD1666" s="238"/>
      <c r="AE1666" s="238"/>
      <c r="AF1666" s="184"/>
      <c r="AG1666" s="184"/>
      <c r="AH1666" s="200"/>
      <c r="AI1666" s="200"/>
      <c r="AJ1666" s="216"/>
      <c r="AK1666" s="216"/>
      <c r="AL1666" s="216"/>
      <c r="AM1666" s="252"/>
      <c r="AN1666" s="252"/>
      <c r="AO1666" s="252"/>
      <c r="AP1666" s="252"/>
      <c r="AQ1666" s="265"/>
      <c r="AR1666" s="209"/>
    </row>
    <row r="1667" spans="1:44" ht="13.5" customHeight="1" x14ac:dyDescent="0.2">
      <c r="A1667" s="290"/>
      <c r="B1667" s="275"/>
      <c r="C1667" s="272"/>
      <c r="D1667" s="275"/>
      <c r="E1667" s="281"/>
      <c r="F1667" s="275"/>
      <c r="G1667" s="284"/>
      <c r="H1667" s="197"/>
      <c r="I1667" s="295"/>
      <c r="J1667" s="197"/>
      <c r="K1667" s="195"/>
      <c r="L1667" s="195"/>
      <c r="M1667" s="197"/>
      <c r="N1667" s="184"/>
      <c r="O1667" s="184"/>
      <c r="P1667" s="235"/>
      <c r="Q1667" s="195"/>
      <c r="R1667" s="257"/>
      <c r="S1667" s="30" t="s">
        <v>1769</v>
      </c>
      <c r="T1667" s="76"/>
      <c r="U1667" s="77"/>
      <c r="V1667" s="77"/>
      <c r="W1667" s="77"/>
      <c r="X1667" s="77"/>
      <c r="Y1667" s="77"/>
      <c r="Z1667" s="31" t="str">
        <f t="shared" si="140"/>
        <v/>
      </c>
      <c r="AA1667" s="81">
        <f t="shared" si="142"/>
        <v>0</v>
      </c>
      <c r="AB1667" s="81">
        <f t="shared" si="141"/>
        <v>0</v>
      </c>
      <c r="AC1667" s="338"/>
      <c r="AD1667" s="238"/>
      <c r="AE1667" s="238"/>
      <c r="AF1667" s="184"/>
      <c r="AG1667" s="184"/>
      <c r="AH1667" s="200"/>
      <c r="AI1667" s="200"/>
      <c r="AJ1667" s="216"/>
      <c r="AK1667" s="216"/>
      <c r="AL1667" s="216"/>
      <c r="AM1667" s="252"/>
      <c r="AN1667" s="252"/>
      <c r="AO1667" s="252"/>
      <c r="AP1667" s="252"/>
      <c r="AQ1667" s="265"/>
      <c r="AR1667" s="209"/>
    </row>
    <row r="1668" spans="1:44" ht="13.5" customHeight="1" x14ac:dyDescent="0.2">
      <c r="A1668" s="290"/>
      <c r="B1668" s="275"/>
      <c r="C1668" s="272"/>
      <c r="D1668" s="275"/>
      <c r="E1668" s="281"/>
      <c r="F1668" s="275"/>
      <c r="G1668" s="284"/>
      <c r="H1668" s="197"/>
      <c r="I1668" s="295">
        <v>66.400000000000006</v>
      </c>
      <c r="J1668" s="197"/>
      <c r="K1668" s="195"/>
      <c r="L1668" s="195"/>
      <c r="M1668" s="197"/>
      <c r="N1668" s="184"/>
      <c r="O1668" s="184"/>
      <c r="P1668" s="235"/>
      <c r="Q1668" s="195"/>
      <c r="R1668" s="298">
        <f>IF(Q1668="SI",1,IF(Q1668="NO",3,0))</f>
        <v>0</v>
      </c>
      <c r="S1668" s="30" t="s">
        <v>1770</v>
      </c>
      <c r="T1668" s="76"/>
      <c r="U1668" s="77"/>
      <c r="V1668" s="77"/>
      <c r="W1668" s="77"/>
      <c r="X1668" s="77"/>
      <c r="Y1668" s="77"/>
      <c r="Z1668" s="31" t="str">
        <f t="shared" si="140"/>
        <v/>
      </c>
      <c r="AA1668" s="81">
        <f t="shared" si="142"/>
        <v>0</v>
      </c>
      <c r="AB1668" s="81">
        <f t="shared" si="141"/>
        <v>0</v>
      </c>
      <c r="AC1668" s="338"/>
      <c r="AD1668" s="238"/>
      <c r="AE1668" s="238"/>
      <c r="AF1668" s="184"/>
      <c r="AG1668" s="184"/>
      <c r="AH1668" s="200"/>
      <c r="AI1668" s="200"/>
      <c r="AJ1668" s="216"/>
      <c r="AK1668" s="216"/>
      <c r="AL1668" s="216"/>
      <c r="AM1668" s="252"/>
      <c r="AN1668" s="252"/>
      <c r="AO1668" s="252"/>
      <c r="AP1668" s="252"/>
      <c r="AQ1668" s="265"/>
      <c r="AR1668" s="208"/>
    </row>
    <row r="1669" spans="1:44" ht="13.5" customHeight="1" x14ac:dyDescent="0.2">
      <c r="A1669" s="290"/>
      <c r="B1669" s="275"/>
      <c r="C1669" s="272"/>
      <c r="D1669" s="275"/>
      <c r="E1669" s="281"/>
      <c r="F1669" s="275"/>
      <c r="G1669" s="284"/>
      <c r="H1669" s="197"/>
      <c r="I1669" s="295"/>
      <c r="J1669" s="197"/>
      <c r="K1669" s="195"/>
      <c r="L1669" s="195"/>
      <c r="M1669" s="197"/>
      <c r="N1669" s="184"/>
      <c r="O1669" s="184"/>
      <c r="P1669" s="235"/>
      <c r="Q1669" s="195"/>
      <c r="R1669" s="257"/>
      <c r="S1669" s="30" t="s">
        <v>1771</v>
      </c>
      <c r="T1669" s="76"/>
      <c r="U1669" s="77"/>
      <c r="V1669" s="77"/>
      <c r="W1669" s="77"/>
      <c r="X1669" s="77"/>
      <c r="Y1669" s="77"/>
      <c r="Z1669" s="31" t="str">
        <f t="shared" si="140"/>
        <v/>
      </c>
      <c r="AA1669" s="81">
        <f t="shared" si="142"/>
        <v>0</v>
      </c>
      <c r="AB1669" s="81">
        <f t="shared" si="141"/>
        <v>0</v>
      </c>
      <c r="AC1669" s="338"/>
      <c r="AD1669" s="238"/>
      <c r="AE1669" s="238"/>
      <c r="AF1669" s="184"/>
      <c r="AG1669" s="184"/>
      <c r="AH1669" s="200"/>
      <c r="AI1669" s="200"/>
      <c r="AJ1669" s="216"/>
      <c r="AK1669" s="216"/>
      <c r="AL1669" s="216"/>
      <c r="AM1669" s="252"/>
      <c r="AN1669" s="252"/>
      <c r="AO1669" s="252"/>
      <c r="AP1669" s="252"/>
      <c r="AQ1669" s="265"/>
      <c r="AR1669" s="209"/>
    </row>
    <row r="1670" spans="1:44" ht="13.5" customHeight="1" x14ac:dyDescent="0.2">
      <c r="A1670" s="290"/>
      <c r="B1670" s="275"/>
      <c r="C1670" s="272"/>
      <c r="D1670" s="275"/>
      <c r="E1670" s="281"/>
      <c r="F1670" s="275"/>
      <c r="G1670" s="284"/>
      <c r="H1670" s="197"/>
      <c r="I1670" s="295"/>
      <c r="J1670" s="197"/>
      <c r="K1670" s="195"/>
      <c r="L1670" s="195"/>
      <c r="M1670" s="197"/>
      <c r="N1670" s="184"/>
      <c r="O1670" s="184"/>
      <c r="P1670" s="235"/>
      <c r="Q1670" s="195"/>
      <c r="R1670" s="257"/>
      <c r="S1670" s="30" t="s">
        <v>1772</v>
      </c>
      <c r="T1670" s="76"/>
      <c r="U1670" s="77"/>
      <c r="V1670" s="77"/>
      <c r="W1670" s="77"/>
      <c r="X1670" s="77"/>
      <c r="Y1670" s="77"/>
      <c r="Z1670" s="31" t="str">
        <f t="shared" si="140"/>
        <v/>
      </c>
      <c r="AA1670" s="81">
        <f t="shared" si="142"/>
        <v>0</v>
      </c>
      <c r="AB1670" s="81">
        <f t="shared" si="141"/>
        <v>0</v>
      </c>
      <c r="AC1670" s="338"/>
      <c r="AD1670" s="238"/>
      <c r="AE1670" s="238"/>
      <c r="AF1670" s="184"/>
      <c r="AG1670" s="184"/>
      <c r="AH1670" s="200"/>
      <c r="AI1670" s="200"/>
      <c r="AJ1670" s="216"/>
      <c r="AK1670" s="216"/>
      <c r="AL1670" s="216"/>
      <c r="AM1670" s="252"/>
      <c r="AN1670" s="252"/>
      <c r="AO1670" s="252"/>
      <c r="AP1670" s="252"/>
      <c r="AQ1670" s="265"/>
      <c r="AR1670" s="209"/>
    </row>
    <row r="1671" spans="1:44" ht="13.5" customHeight="1" x14ac:dyDescent="0.2">
      <c r="A1671" s="290"/>
      <c r="B1671" s="275"/>
      <c r="C1671" s="272"/>
      <c r="D1671" s="275"/>
      <c r="E1671" s="281"/>
      <c r="F1671" s="275"/>
      <c r="G1671" s="284"/>
      <c r="H1671" s="197"/>
      <c r="I1671" s="295"/>
      <c r="J1671" s="197"/>
      <c r="K1671" s="195"/>
      <c r="L1671" s="195"/>
      <c r="M1671" s="197"/>
      <c r="N1671" s="184"/>
      <c r="O1671" s="184"/>
      <c r="P1671" s="235"/>
      <c r="Q1671" s="195"/>
      <c r="R1671" s="257"/>
      <c r="S1671" s="30" t="s">
        <v>1773</v>
      </c>
      <c r="T1671" s="76"/>
      <c r="U1671" s="77"/>
      <c r="V1671" s="77"/>
      <c r="W1671" s="77"/>
      <c r="X1671" s="77"/>
      <c r="Y1671" s="77"/>
      <c r="Z1671" s="31" t="str">
        <f t="shared" si="140"/>
        <v/>
      </c>
      <c r="AA1671" s="81">
        <f t="shared" si="142"/>
        <v>0</v>
      </c>
      <c r="AB1671" s="81">
        <f t="shared" si="141"/>
        <v>0</v>
      </c>
      <c r="AC1671" s="338"/>
      <c r="AD1671" s="238"/>
      <c r="AE1671" s="238"/>
      <c r="AF1671" s="184"/>
      <c r="AG1671" s="184"/>
      <c r="AH1671" s="200"/>
      <c r="AI1671" s="200"/>
      <c r="AJ1671" s="216"/>
      <c r="AK1671" s="216"/>
      <c r="AL1671" s="216"/>
      <c r="AM1671" s="252"/>
      <c r="AN1671" s="252"/>
      <c r="AO1671" s="252"/>
      <c r="AP1671" s="252"/>
      <c r="AQ1671" s="265"/>
      <c r="AR1671" s="209"/>
    </row>
    <row r="1672" spans="1:44" ht="13.5" customHeight="1" x14ac:dyDescent="0.2">
      <c r="A1672" s="290"/>
      <c r="B1672" s="275"/>
      <c r="C1672" s="272"/>
      <c r="D1672" s="275"/>
      <c r="E1672" s="281"/>
      <c r="F1672" s="275"/>
      <c r="G1672" s="284"/>
      <c r="H1672" s="197"/>
      <c r="I1672" s="295"/>
      <c r="J1672" s="197"/>
      <c r="K1672" s="195"/>
      <c r="L1672" s="195"/>
      <c r="M1672" s="197"/>
      <c r="N1672" s="184"/>
      <c r="O1672" s="184"/>
      <c r="P1672" s="235"/>
      <c r="Q1672" s="195"/>
      <c r="R1672" s="257"/>
      <c r="S1672" s="30" t="s">
        <v>1774</v>
      </c>
      <c r="T1672" s="76"/>
      <c r="U1672" s="77"/>
      <c r="V1672" s="77"/>
      <c r="W1672" s="77"/>
      <c r="X1672" s="77"/>
      <c r="Y1672" s="77"/>
      <c r="Z1672" s="31" t="str">
        <f t="shared" si="140"/>
        <v/>
      </c>
      <c r="AA1672" s="81">
        <f t="shared" si="142"/>
        <v>0</v>
      </c>
      <c r="AB1672" s="81">
        <f t="shared" si="141"/>
        <v>0</v>
      </c>
      <c r="AC1672" s="338"/>
      <c r="AD1672" s="238"/>
      <c r="AE1672" s="238"/>
      <c r="AF1672" s="184"/>
      <c r="AG1672" s="184"/>
      <c r="AH1672" s="200"/>
      <c r="AI1672" s="200"/>
      <c r="AJ1672" s="216"/>
      <c r="AK1672" s="216"/>
      <c r="AL1672" s="216"/>
      <c r="AM1672" s="252"/>
      <c r="AN1672" s="252"/>
      <c r="AO1672" s="252"/>
      <c r="AP1672" s="252"/>
      <c r="AQ1672" s="265"/>
      <c r="AR1672" s="209"/>
    </row>
    <row r="1673" spans="1:44" ht="13.5" customHeight="1" x14ac:dyDescent="0.2">
      <c r="A1673" s="290"/>
      <c r="B1673" s="275"/>
      <c r="C1673" s="272"/>
      <c r="D1673" s="275"/>
      <c r="E1673" s="281"/>
      <c r="F1673" s="275"/>
      <c r="G1673" s="284"/>
      <c r="H1673" s="197"/>
      <c r="I1673" s="295">
        <v>66.5</v>
      </c>
      <c r="J1673" s="197"/>
      <c r="K1673" s="195"/>
      <c r="L1673" s="195"/>
      <c r="M1673" s="197"/>
      <c r="N1673" s="184"/>
      <c r="O1673" s="184"/>
      <c r="P1673" s="235"/>
      <c r="Q1673" s="195"/>
      <c r="R1673" s="298">
        <f>IF(Q1673="SI",1,IF(Q1673="NO",3,0))</f>
        <v>0</v>
      </c>
      <c r="S1673" s="30" t="s">
        <v>1775</v>
      </c>
      <c r="T1673" s="76"/>
      <c r="U1673" s="77"/>
      <c r="V1673" s="77"/>
      <c r="W1673" s="77"/>
      <c r="X1673" s="77"/>
      <c r="Y1673" s="77"/>
      <c r="Z1673" s="31" t="str">
        <f t="shared" si="140"/>
        <v/>
      </c>
      <c r="AA1673" s="81">
        <f t="shared" si="142"/>
        <v>0</v>
      </c>
      <c r="AB1673" s="81">
        <f t="shared" si="141"/>
        <v>0</v>
      </c>
      <c r="AC1673" s="338"/>
      <c r="AD1673" s="238"/>
      <c r="AE1673" s="238"/>
      <c r="AF1673" s="184"/>
      <c r="AG1673" s="184"/>
      <c r="AH1673" s="200"/>
      <c r="AI1673" s="200"/>
      <c r="AJ1673" s="216"/>
      <c r="AK1673" s="216"/>
      <c r="AL1673" s="216"/>
      <c r="AM1673" s="252"/>
      <c r="AN1673" s="252"/>
      <c r="AO1673" s="252"/>
      <c r="AP1673" s="252"/>
      <c r="AQ1673" s="265"/>
      <c r="AR1673" s="208"/>
    </row>
    <row r="1674" spans="1:44" ht="13.5" customHeight="1" x14ac:dyDescent="0.2">
      <c r="A1674" s="290"/>
      <c r="B1674" s="275"/>
      <c r="C1674" s="272"/>
      <c r="D1674" s="275"/>
      <c r="E1674" s="281"/>
      <c r="F1674" s="275"/>
      <c r="G1674" s="284"/>
      <c r="H1674" s="197"/>
      <c r="I1674" s="295"/>
      <c r="J1674" s="197"/>
      <c r="K1674" s="195"/>
      <c r="L1674" s="195"/>
      <c r="M1674" s="197"/>
      <c r="N1674" s="184"/>
      <c r="O1674" s="184"/>
      <c r="P1674" s="235"/>
      <c r="Q1674" s="195"/>
      <c r="R1674" s="257"/>
      <c r="S1674" s="30" t="s">
        <v>1776</v>
      </c>
      <c r="T1674" s="76"/>
      <c r="U1674" s="77"/>
      <c r="V1674" s="77"/>
      <c r="W1674" s="77"/>
      <c r="X1674" s="77"/>
      <c r="Y1674" s="77"/>
      <c r="Z1674" s="31" t="str">
        <f t="shared" si="140"/>
        <v/>
      </c>
      <c r="AA1674" s="81">
        <f t="shared" si="142"/>
        <v>0</v>
      </c>
      <c r="AB1674" s="81">
        <f t="shared" si="141"/>
        <v>0</v>
      </c>
      <c r="AC1674" s="338"/>
      <c r="AD1674" s="238"/>
      <c r="AE1674" s="238"/>
      <c r="AF1674" s="184"/>
      <c r="AG1674" s="184"/>
      <c r="AH1674" s="200"/>
      <c r="AI1674" s="200"/>
      <c r="AJ1674" s="216"/>
      <c r="AK1674" s="216"/>
      <c r="AL1674" s="216"/>
      <c r="AM1674" s="252"/>
      <c r="AN1674" s="252"/>
      <c r="AO1674" s="252"/>
      <c r="AP1674" s="252"/>
      <c r="AQ1674" s="265"/>
      <c r="AR1674" s="209"/>
    </row>
    <row r="1675" spans="1:44" ht="13.5" customHeight="1" x14ac:dyDescent="0.2">
      <c r="A1675" s="290"/>
      <c r="B1675" s="275"/>
      <c r="C1675" s="272"/>
      <c r="D1675" s="275"/>
      <c r="E1675" s="281"/>
      <c r="F1675" s="275"/>
      <c r="G1675" s="284"/>
      <c r="H1675" s="197"/>
      <c r="I1675" s="295"/>
      <c r="J1675" s="197"/>
      <c r="K1675" s="195"/>
      <c r="L1675" s="195"/>
      <c r="M1675" s="197"/>
      <c r="N1675" s="184"/>
      <c r="O1675" s="184"/>
      <c r="P1675" s="235"/>
      <c r="Q1675" s="195"/>
      <c r="R1675" s="257"/>
      <c r="S1675" s="30" t="s">
        <v>1777</v>
      </c>
      <c r="T1675" s="76"/>
      <c r="U1675" s="77"/>
      <c r="V1675" s="77"/>
      <c r="W1675" s="77"/>
      <c r="X1675" s="77"/>
      <c r="Y1675" s="77"/>
      <c r="Z1675" s="31" t="str">
        <f t="shared" si="140"/>
        <v/>
      </c>
      <c r="AA1675" s="81">
        <f t="shared" si="142"/>
        <v>0</v>
      </c>
      <c r="AB1675" s="81">
        <f t="shared" si="141"/>
        <v>0</v>
      </c>
      <c r="AC1675" s="338"/>
      <c r="AD1675" s="238"/>
      <c r="AE1675" s="238"/>
      <c r="AF1675" s="184"/>
      <c r="AG1675" s="184"/>
      <c r="AH1675" s="200"/>
      <c r="AI1675" s="200"/>
      <c r="AJ1675" s="216"/>
      <c r="AK1675" s="216"/>
      <c r="AL1675" s="216"/>
      <c r="AM1675" s="252"/>
      <c r="AN1675" s="252"/>
      <c r="AO1675" s="252"/>
      <c r="AP1675" s="252"/>
      <c r="AQ1675" s="265"/>
      <c r="AR1675" s="209"/>
    </row>
    <row r="1676" spans="1:44" ht="13.5" customHeight="1" x14ac:dyDescent="0.2">
      <c r="A1676" s="290"/>
      <c r="B1676" s="275"/>
      <c r="C1676" s="272"/>
      <c r="D1676" s="275"/>
      <c r="E1676" s="281"/>
      <c r="F1676" s="275"/>
      <c r="G1676" s="284"/>
      <c r="H1676" s="197"/>
      <c r="I1676" s="295"/>
      <c r="J1676" s="197"/>
      <c r="K1676" s="195"/>
      <c r="L1676" s="195"/>
      <c r="M1676" s="197"/>
      <c r="N1676" s="184"/>
      <c r="O1676" s="184"/>
      <c r="P1676" s="235"/>
      <c r="Q1676" s="195"/>
      <c r="R1676" s="257"/>
      <c r="S1676" s="30" t="s">
        <v>1778</v>
      </c>
      <c r="T1676" s="76"/>
      <c r="U1676" s="77"/>
      <c r="V1676" s="77"/>
      <c r="W1676" s="77"/>
      <c r="X1676" s="77"/>
      <c r="Y1676" s="77"/>
      <c r="Z1676" s="31" t="str">
        <f t="shared" si="140"/>
        <v/>
      </c>
      <c r="AA1676" s="81">
        <f t="shared" si="142"/>
        <v>0</v>
      </c>
      <c r="AB1676" s="81">
        <f t="shared" si="141"/>
        <v>0</v>
      </c>
      <c r="AC1676" s="338"/>
      <c r="AD1676" s="238"/>
      <c r="AE1676" s="238"/>
      <c r="AF1676" s="184"/>
      <c r="AG1676" s="184"/>
      <c r="AH1676" s="200"/>
      <c r="AI1676" s="200"/>
      <c r="AJ1676" s="216"/>
      <c r="AK1676" s="216"/>
      <c r="AL1676" s="216"/>
      <c r="AM1676" s="252"/>
      <c r="AN1676" s="252"/>
      <c r="AO1676" s="252"/>
      <c r="AP1676" s="252"/>
      <c r="AQ1676" s="265"/>
      <c r="AR1676" s="209"/>
    </row>
    <row r="1677" spans="1:44" ht="13.5" customHeight="1" x14ac:dyDescent="0.2">
      <c r="A1677" s="291"/>
      <c r="B1677" s="276"/>
      <c r="C1677" s="273"/>
      <c r="D1677" s="276"/>
      <c r="E1677" s="282"/>
      <c r="F1677" s="276"/>
      <c r="G1677" s="285"/>
      <c r="H1677" s="198"/>
      <c r="I1677" s="296"/>
      <c r="J1677" s="198"/>
      <c r="K1677" s="233"/>
      <c r="L1677" s="233"/>
      <c r="M1677" s="198"/>
      <c r="N1677" s="185"/>
      <c r="O1677" s="185"/>
      <c r="P1677" s="236"/>
      <c r="Q1677" s="233"/>
      <c r="R1677" s="299"/>
      <c r="S1677" s="32" t="s">
        <v>1779</v>
      </c>
      <c r="T1677" s="78"/>
      <c r="U1677" s="79"/>
      <c r="V1677" s="79"/>
      <c r="W1677" s="79"/>
      <c r="X1677" s="79"/>
      <c r="Y1677" s="79"/>
      <c r="Z1677" s="33" t="str">
        <f t="shared" si="140"/>
        <v/>
      </c>
      <c r="AA1677" s="82">
        <f t="shared" si="142"/>
        <v>0</v>
      </c>
      <c r="AB1677" s="82">
        <f t="shared" si="141"/>
        <v>0</v>
      </c>
      <c r="AC1677" s="339"/>
      <c r="AD1677" s="239"/>
      <c r="AE1677" s="239"/>
      <c r="AF1677" s="185"/>
      <c r="AG1677" s="185"/>
      <c r="AH1677" s="201"/>
      <c r="AI1677" s="201"/>
      <c r="AJ1677" s="217"/>
      <c r="AK1677" s="217"/>
      <c r="AL1677" s="217"/>
      <c r="AM1677" s="253"/>
      <c r="AN1677" s="253"/>
      <c r="AO1677" s="253"/>
      <c r="AP1677" s="253"/>
      <c r="AQ1677" s="266"/>
      <c r="AR1677" s="210"/>
    </row>
    <row r="1678" spans="1:44" ht="13.5" customHeight="1" x14ac:dyDescent="0.2">
      <c r="A1678" s="277" t="str">
        <f>IF(E1678&lt;&gt;"",'Información General'!$D$15&amp;"_"&amp;+$A$1+67,"")</f>
        <v/>
      </c>
      <c r="B1678" s="286"/>
      <c r="C1678" s="304"/>
      <c r="D1678" s="286"/>
      <c r="E1678" s="301"/>
      <c r="F1678" s="286"/>
      <c r="G1678" s="224"/>
      <c r="H1678" s="242"/>
      <c r="I1678" s="245">
        <v>67.099999999999994</v>
      </c>
      <c r="J1678" s="227"/>
      <c r="K1678" s="232"/>
      <c r="L1678" s="232"/>
      <c r="M1678" s="227"/>
      <c r="N1678" s="189"/>
      <c r="O1678" s="189"/>
      <c r="P1678" s="192" t="str">
        <f>IF(AND(N1678&lt;&gt;"",O1678&lt;&gt;""),IF(AND(N1678&gt;5,O1678&gt;5),"I",IF(AND(N1678&lt;=5,O1678&gt;5),"II",IF(AND(N1678&gt;5,O1678&lt;=5),"IV",IF(AND(N1678&lt;=5,O1678&lt;=5),"III")))),"")</f>
        <v/>
      </c>
      <c r="Q1678" s="232"/>
      <c r="R1678" s="310">
        <f>IF(Q1678="SI",1,IF(Q1678="NO",3,0))</f>
        <v>0</v>
      </c>
      <c r="S1678" s="28" t="s">
        <v>1780</v>
      </c>
      <c r="T1678" s="73"/>
      <c r="U1678" s="74"/>
      <c r="V1678" s="74"/>
      <c r="W1678" s="74"/>
      <c r="X1678" s="74"/>
      <c r="Y1678" s="74"/>
      <c r="Z1678" s="29" t="str">
        <f t="shared" si="140"/>
        <v/>
      </c>
      <c r="AA1678" s="80">
        <f t="shared" si="142"/>
        <v>0</v>
      </c>
      <c r="AB1678" s="80">
        <f>IF(Z1678="Deficiente",1,0)</f>
        <v>0</v>
      </c>
      <c r="AC1678" s="307" t="str">
        <f>IF(SUM(R1678:R1702)&gt;=1,IF((SUM(R1678:R1702)/COUNTA(Q1678:Q1702))=1,IF(SUM(AA1678:AA1702)&gt;=1,IF(SUM(AA1678:AA1702)/(SUM(AA1678:AA1702)+SUM(AB1678:AB1702))=100%,"SI","NO"),"NO"),"NO"),"")</f>
        <v/>
      </c>
      <c r="AD1678" s="241" t="str">
        <f>IF($N1678=1,"b","")</f>
        <v/>
      </c>
      <c r="AE1678" s="241" t="str">
        <f>IF($O1678=1,"b","")</f>
        <v/>
      </c>
      <c r="AF1678" s="189"/>
      <c r="AG1678" s="189"/>
      <c r="AH1678" s="202">
        <f>IF(OR($AD1678="b",$AE1678="b"),2,0)</f>
        <v>0</v>
      </c>
      <c r="AI1678" s="202">
        <f>IF(AND($N1678=1,$AF1678=1,$O1678=1,$AG1678=1),1,0)</f>
        <v>0</v>
      </c>
      <c r="AJ1678" s="186">
        <f>IF(AF1678&lt;&gt;"",IF(AI1678=1,1,IF(OR($AF1678&gt;$N1678,AND($AC1678="SI",$AF1678=$N1678),AND($AC1678="NO",$AF1678&lt;&gt;$N1678)),0,1)),0)</f>
        <v>0</v>
      </c>
      <c r="AK1678" s="186">
        <f>IF(AG1678&lt;&gt;"",IF(AI1678=1,1,IF(OR(AG1678&gt;O1678,AND(AC1678="SI",AG1678=O1678),AND(AC1678="NO",AG1678&lt;&gt;O1678)),0,1)),0)</f>
        <v>0</v>
      </c>
      <c r="AL1678" s="186">
        <f>IF(AC1678&lt;&gt;"",(+AI1678+AJ1678+AK1678),0)</f>
        <v>0</v>
      </c>
      <c r="AM1678" s="251" t="str">
        <f>IF($AL1678&gt;=2,IF(AND($AF1678="",$AG1678=""),"",IF(AND($AF1678&gt;5,$AG1678&gt;5),"I","")),"")</f>
        <v/>
      </c>
      <c r="AN1678" s="251" t="str">
        <f>IF($AL1678&gt;=2,IF(AND($AF1678="",$AG1678=""),"",IF(AND($AF1678&lt;6,$AG1678&gt;5),"II","")),"")</f>
        <v/>
      </c>
      <c r="AO1678" s="251" t="str">
        <f>IF($AL1678&gt;=2,IF(AND($AF1678="",$AG1678=""),"",IF(AND($AF1678&lt;6,$AG1678&lt;6),"III","")),"")</f>
        <v/>
      </c>
      <c r="AP1678" s="251" t="str">
        <f>IF($AL1678&gt;=2,IF(AND($AF1678="",$AG1678=""),"",IF(AND($AF1678&gt;5,$AG1678&lt;6),"IV","")),"")</f>
        <v/>
      </c>
      <c r="AQ1678" s="261"/>
      <c r="AR1678" s="254"/>
    </row>
    <row r="1679" spans="1:44" ht="13.5" customHeight="1" x14ac:dyDescent="0.2">
      <c r="A1679" s="278"/>
      <c r="B1679" s="287"/>
      <c r="C1679" s="305"/>
      <c r="D1679" s="287"/>
      <c r="E1679" s="302"/>
      <c r="F1679" s="287"/>
      <c r="G1679" s="225"/>
      <c r="H1679" s="197"/>
      <c r="I1679" s="243"/>
      <c r="J1679" s="182"/>
      <c r="K1679" s="180"/>
      <c r="L1679" s="180"/>
      <c r="M1679" s="182"/>
      <c r="N1679" s="190"/>
      <c r="O1679" s="190"/>
      <c r="P1679" s="193"/>
      <c r="Q1679" s="180"/>
      <c r="R1679" s="257"/>
      <c r="S1679" s="30" t="s">
        <v>1781</v>
      </c>
      <c r="T1679" s="76"/>
      <c r="U1679" s="77"/>
      <c r="V1679" s="77"/>
      <c r="W1679" s="77"/>
      <c r="X1679" s="77"/>
      <c r="Y1679" s="77"/>
      <c r="Z1679" s="31" t="str">
        <f t="shared" si="140"/>
        <v/>
      </c>
      <c r="AA1679" s="81">
        <f t="shared" si="142"/>
        <v>0</v>
      </c>
      <c r="AB1679" s="81">
        <f t="shared" ref="AB1679:AB1702" si="143">IF(Z1679="Deficiente",1,0)</f>
        <v>0</v>
      </c>
      <c r="AC1679" s="308"/>
      <c r="AD1679" s="238"/>
      <c r="AE1679" s="238"/>
      <c r="AF1679" s="190"/>
      <c r="AG1679" s="190"/>
      <c r="AH1679" s="200"/>
      <c r="AI1679" s="200"/>
      <c r="AJ1679" s="187"/>
      <c r="AK1679" s="187"/>
      <c r="AL1679" s="187"/>
      <c r="AM1679" s="252"/>
      <c r="AN1679" s="252"/>
      <c r="AO1679" s="252"/>
      <c r="AP1679" s="252"/>
      <c r="AQ1679" s="262"/>
      <c r="AR1679" s="209"/>
    </row>
    <row r="1680" spans="1:44" ht="13.5" customHeight="1" x14ac:dyDescent="0.2">
      <c r="A1680" s="278"/>
      <c r="B1680" s="287"/>
      <c r="C1680" s="305"/>
      <c r="D1680" s="287"/>
      <c r="E1680" s="302"/>
      <c r="F1680" s="287"/>
      <c r="G1680" s="225"/>
      <c r="H1680" s="197"/>
      <c r="I1680" s="243"/>
      <c r="J1680" s="182"/>
      <c r="K1680" s="180"/>
      <c r="L1680" s="180"/>
      <c r="M1680" s="182"/>
      <c r="N1680" s="190"/>
      <c r="O1680" s="190"/>
      <c r="P1680" s="193"/>
      <c r="Q1680" s="180"/>
      <c r="R1680" s="257"/>
      <c r="S1680" s="30" t="s">
        <v>1782</v>
      </c>
      <c r="T1680" s="76"/>
      <c r="U1680" s="77"/>
      <c r="V1680" s="77"/>
      <c r="W1680" s="77"/>
      <c r="X1680" s="77"/>
      <c r="Y1680" s="77"/>
      <c r="Z1680" s="31" t="str">
        <f t="shared" si="140"/>
        <v/>
      </c>
      <c r="AA1680" s="81">
        <f t="shared" si="142"/>
        <v>0</v>
      </c>
      <c r="AB1680" s="81">
        <f t="shared" si="143"/>
        <v>0</v>
      </c>
      <c r="AC1680" s="308"/>
      <c r="AD1680" s="238"/>
      <c r="AE1680" s="238"/>
      <c r="AF1680" s="190"/>
      <c r="AG1680" s="190"/>
      <c r="AH1680" s="200"/>
      <c r="AI1680" s="200"/>
      <c r="AJ1680" s="187"/>
      <c r="AK1680" s="187"/>
      <c r="AL1680" s="187"/>
      <c r="AM1680" s="252"/>
      <c r="AN1680" s="252"/>
      <c r="AO1680" s="252"/>
      <c r="AP1680" s="252"/>
      <c r="AQ1680" s="262"/>
      <c r="AR1680" s="209"/>
    </row>
    <row r="1681" spans="1:44" ht="13.5" customHeight="1" x14ac:dyDescent="0.2">
      <c r="A1681" s="278"/>
      <c r="B1681" s="287"/>
      <c r="C1681" s="305"/>
      <c r="D1681" s="287"/>
      <c r="E1681" s="302"/>
      <c r="F1681" s="287"/>
      <c r="G1681" s="225"/>
      <c r="H1681" s="197"/>
      <c r="I1681" s="243"/>
      <c r="J1681" s="182"/>
      <c r="K1681" s="180"/>
      <c r="L1681" s="180"/>
      <c r="M1681" s="182"/>
      <c r="N1681" s="190"/>
      <c r="O1681" s="190"/>
      <c r="P1681" s="193"/>
      <c r="Q1681" s="180"/>
      <c r="R1681" s="257"/>
      <c r="S1681" s="30" t="s">
        <v>1783</v>
      </c>
      <c r="T1681" s="76"/>
      <c r="U1681" s="77"/>
      <c r="V1681" s="77"/>
      <c r="W1681" s="77"/>
      <c r="X1681" s="77"/>
      <c r="Y1681" s="77"/>
      <c r="Z1681" s="31" t="str">
        <f t="shared" si="140"/>
        <v/>
      </c>
      <c r="AA1681" s="81">
        <f t="shared" si="142"/>
        <v>0</v>
      </c>
      <c r="AB1681" s="81">
        <f t="shared" si="143"/>
        <v>0</v>
      </c>
      <c r="AC1681" s="308"/>
      <c r="AD1681" s="238"/>
      <c r="AE1681" s="238"/>
      <c r="AF1681" s="190"/>
      <c r="AG1681" s="190"/>
      <c r="AH1681" s="200"/>
      <c r="AI1681" s="200"/>
      <c r="AJ1681" s="187"/>
      <c r="AK1681" s="187"/>
      <c r="AL1681" s="187"/>
      <c r="AM1681" s="252"/>
      <c r="AN1681" s="252"/>
      <c r="AO1681" s="252"/>
      <c r="AP1681" s="252"/>
      <c r="AQ1681" s="262"/>
      <c r="AR1681" s="209"/>
    </row>
    <row r="1682" spans="1:44" ht="13.5" customHeight="1" x14ac:dyDescent="0.2">
      <c r="A1682" s="278"/>
      <c r="B1682" s="287"/>
      <c r="C1682" s="305"/>
      <c r="D1682" s="287"/>
      <c r="E1682" s="302"/>
      <c r="F1682" s="287"/>
      <c r="G1682" s="225"/>
      <c r="H1682" s="197"/>
      <c r="I1682" s="243"/>
      <c r="J1682" s="182"/>
      <c r="K1682" s="180"/>
      <c r="L1682" s="180"/>
      <c r="M1682" s="182"/>
      <c r="N1682" s="190"/>
      <c r="O1682" s="190"/>
      <c r="P1682" s="193"/>
      <c r="Q1682" s="180"/>
      <c r="R1682" s="257"/>
      <c r="S1682" s="30" t="s">
        <v>1784</v>
      </c>
      <c r="T1682" s="76"/>
      <c r="U1682" s="77"/>
      <c r="V1682" s="77"/>
      <c r="W1682" s="77"/>
      <c r="X1682" s="77"/>
      <c r="Y1682" s="77"/>
      <c r="Z1682" s="31" t="str">
        <f t="shared" si="140"/>
        <v/>
      </c>
      <c r="AA1682" s="81">
        <f t="shared" si="142"/>
        <v>0</v>
      </c>
      <c r="AB1682" s="81">
        <f t="shared" si="143"/>
        <v>0</v>
      </c>
      <c r="AC1682" s="308"/>
      <c r="AD1682" s="238"/>
      <c r="AE1682" s="238"/>
      <c r="AF1682" s="190"/>
      <c r="AG1682" s="190"/>
      <c r="AH1682" s="200"/>
      <c r="AI1682" s="200"/>
      <c r="AJ1682" s="187"/>
      <c r="AK1682" s="187"/>
      <c r="AL1682" s="187"/>
      <c r="AM1682" s="252"/>
      <c r="AN1682" s="252"/>
      <c r="AO1682" s="252"/>
      <c r="AP1682" s="252"/>
      <c r="AQ1682" s="262"/>
      <c r="AR1682" s="209"/>
    </row>
    <row r="1683" spans="1:44" ht="13.5" customHeight="1" x14ac:dyDescent="0.2">
      <c r="A1683" s="278"/>
      <c r="B1683" s="287"/>
      <c r="C1683" s="305"/>
      <c r="D1683" s="287"/>
      <c r="E1683" s="302"/>
      <c r="F1683" s="287"/>
      <c r="G1683" s="225"/>
      <c r="H1683" s="197"/>
      <c r="I1683" s="243">
        <v>67.2</v>
      </c>
      <c r="J1683" s="182"/>
      <c r="K1683" s="180"/>
      <c r="L1683" s="180"/>
      <c r="M1683" s="182"/>
      <c r="N1683" s="190"/>
      <c r="O1683" s="190"/>
      <c r="P1683" s="193"/>
      <c r="Q1683" s="180"/>
      <c r="R1683" s="256">
        <f>IF(Q1683="SI",1,IF(Q1683="NO",3,0))</f>
        <v>0</v>
      </c>
      <c r="S1683" s="30" t="s">
        <v>1785</v>
      </c>
      <c r="T1683" s="76"/>
      <c r="U1683" s="77"/>
      <c r="V1683" s="77"/>
      <c r="W1683" s="77"/>
      <c r="X1683" s="77"/>
      <c r="Y1683" s="77"/>
      <c r="Z1683" s="31" t="str">
        <f t="shared" si="140"/>
        <v/>
      </c>
      <c r="AA1683" s="81">
        <f t="shared" si="142"/>
        <v>0</v>
      </c>
      <c r="AB1683" s="81">
        <f t="shared" si="143"/>
        <v>0</v>
      </c>
      <c r="AC1683" s="308"/>
      <c r="AD1683" s="238"/>
      <c r="AE1683" s="238"/>
      <c r="AF1683" s="190"/>
      <c r="AG1683" s="190"/>
      <c r="AH1683" s="200"/>
      <c r="AI1683" s="200"/>
      <c r="AJ1683" s="187"/>
      <c r="AK1683" s="187"/>
      <c r="AL1683" s="187"/>
      <c r="AM1683" s="252"/>
      <c r="AN1683" s="252"/>
      <c r="AO1683" s="252"/>
      <c r="AP1683" s="252"/>
      <c r="AQ1683" s="262"/>
      <c r="AR1683" s="255"/>
    </row>
    <row r="1684" spans="1:44" ht="13.5" customHeight="1" x14ac:dyDescent="0.2">
      <c r="A1684" s="278"/>
      <c r="B1684" s="287"/>
      <c r="C1684" s="305"/>
      <c r="D1684" s="287"/>
      <c r="E1684" s="302"/>
      <c r="F1684" s="287"/>
      <c r="G1684" s="225"/>
      <c r="H1684" s="197"/>
      <c r="I1684" s="243"/>
      <c r="J1684" s="182"/>
      <c r="K1684" s="180"/>
      <c r="L1684" s="180"/>
      <c r="M1684" s="182"/>
      <c r="N1684" s="190"/>
      <c r="O1684" s="190"/>
      <c r="P1684" s="193"/>
      <c r="Q1684" s="180"/>
      <c r="R1684" s="257"/>
      <c r="S1684" s="30" t="s">
        <v>1786</v>
      </c>
      <c r="T1684" s="76"/>
      <c r="U1684" s="77"/>
      <c r="V1684" s="77"/>
      <c r="W1684" s="77"/>
      <c r="X1684" s="77"/>
      <c r="Y1684" s="77"/>
      <c r="Z1684" s="31" t="str">
        <f t="shared" si="140"/>
        <v/>
      </c>
      <c r="AA1684" s="81">
        <f t="shared" si="142"/>
        <v>0</v>
      </c>
      <c r="AB1684" s="81">
        <f t="shared" si="143"/>
        <v>0</v>
      </c>
      <c r="AC1684" s="308"/>
      <c r="AD1684" s="238"/>
      <c r="AE1684" s="238"/>
      <c r="AF1684" s="190"/>
      <c r="AG1684" s="190"/>
      <c r="AH1684" s="200"/>
      <c r="AI1684" s="200"/>
      <c r="AJ1684" s="187"/>
      <c r="AK1684" s="187"/>
      <c r="AL1684" s="187"/>
      <c r="AM1684" s="252"/>
      <c r="AN1684" s="252"/>
      <c r="AO1684" s="252"/>
      <c r="AP1684" s="252"/>
      <c r="AQ1684" s="262"/>
      <c r="AR1684" s="209"/>
    </row>
    <row r="1685" spans="1:44" ht="13.5" customHeight="1" x14ac:dyDescent="0.2">
      <c r="A1685" s="278"/>
      <c r="B1685" s="287"/>
      <c r="C1685" s="305"/>
      <c r="D1685" s="287"/>
      <c r="E1685" s="302"/>
      <c r="F1685" s="287"/>
      <c r="G1685" s="225"/>
      <c r="H1685" s="197"/>
      <c r="I1685" s="243"/>
      <c r="J1685" s="182"/>
      <c r="K1685" s="180"/>
      <c r="L1685" s="180"/>
      <c r="M1685" s="182"/>
      <c r="N1685" s="190"/>
      <c r="O1685" s="190"/>
      <c r="P1685" s="193"/>
      <c r="Q1685" s="180"/>
      <c r="R1685" s="257"/>
      <c r="S1685" s="30" t="s">
        <v>1787</v>
      </c>
      <c r="T1685" s="76"/>
      <c r="U1685" s="77"/>
      <c r="V1685" s="77"/>
      <c r="W1685" s="77"/>
      <c r="X1685" s="77"/>
      <c r="Y1685" s="77"/>
      <c r="Z1685" s="31" t="str">
        <f t="shared" si="140"/>
        <v/>
      </c>
      <c r="AA1685" s="81">
        <f t="shared" si="142"/>
        <v>0</v>
      </c>
      <c r="AB1685" s="81">
        <f t="shared" si="143"/>
        <v>0</v>
      </c>
      <c r="AC1685" s="308"/>
      <c r="AD1685" s="238"/>
      <c r="AE1685" s="238"/>
      <c r="AF1685" s="190"/>
      <c r="AG1685" s="190"/>
      <c r="AH1685" s="200"/>
      <c r="AI1685" s="200"/>
      <c r="AJ1685" s="187"/>
      <c r="AK1685" s="187"/>
      <c r="AL1685" s="187"/>
      <c r="AM1685" s="252"/>
      <c r="AN1685" s="252"/>
      <c r="AO1685" s="252"/>
      <c r="AP1685" s="252"/>
      <c r="AQ1685" s="262"/>
      <c r="AR1685" s="209"/>
    </row>
    <row r="1686" spans="1:44" ht="13.5" customHeight="1" x14ac:dyDescent="0.2">
      <c r="A1686" s="278"/>
      <c r="B1686" s="287"/>
      <c r="C1686" s="305"/>
      <c r="D1686" s="287"/>
      <c r="E1686" s="302"/>
      <c r="F1686" s="287"/>
      <c r="G1686" s="225"/>
      <c r="H1686" s="197"/>
      <c r="I1686" s="243"/>
      <c r="J1686" s="182"/>
      <c r="K1686" s="180"/>
      <c r="L1686" s="180"/>
      <c r="M1686" s="182"/>
      <c r="N1686" s="190"/>
      <c r="O1686" s="190"/>
      <c r="P1686" s="193"/>
      <c r="Q1686" s="180"/>
      <c r="R1686" s="257"/>
      <c r="S1686" s="30" t="s">
        <v>1788</v>
      </c>
      <c r="T1686" s="76"/>
      <c r="U1686" s="77"/>
      <c r="V1686" s="77"/>
      <c r="W1686" s="77"/>
      <c r="X1686" s="77"/>
      <c r="Y1686" s="77"/>
      <c r="Z1686" s="31" t="str">
        <f t="shared" si="140"/>
        <v/>
      </c>
      <c r="AA1686" s="81">
        <f t="shared" si="142"/>
        <v>0</v>
      </c>
      <c r="AB1686" s="81">
        <f t="shared" si="143"/>
        <v>0</v>
      </c>
      <c r="AC1686" s="308"/>
      <c r="AD1686" s="238"/>
      <c r="AE1686" s="238"/>
      <c r="AF1686" s="190"/>
      <c r="AG1686" s="190"/>
      <c r="AH1686" s="200"/>
      <c r="AI1686" s="200"/>
      <c r="AJ1686" s="187"/>
      <c r="AK1686" s="187"/>
      <c r="AL1686" s="187"/>
      <c r="AM1686" s="252"/>
      <c r="AN1686" s="252"/>
      <c r="AO1686" s="252"/>
      <c r="AP1686" s="252"/>
      <c r="AQ1686" s="262"/>
      <c r="AR1686" s="209"/>
    </row>
    <row r="1687" spans="1:44" ht="13.5" customHeight="1" x14ac:dyDescent="0.2">
      <c r="A1687" s="278"/>
      <c r="B1687" s="287"/>
      <c r="C1687" s="305"/>
      <c r="D1687" s="287"/>
      <c r="E1687" s="302"/>
      <c r="F1687" s="287"/>
      <c r="G1687" s="225"/>
      <c r="H1687" s="197"/>
      <c r="I1687" s="243"/>
      <c r="J1687" s="182"/>
      <c r="K1687" s="180"/>
      <c r="L1687" s="180"/>
      <c r="M1687" s="182"/>
      <c r="N1687" s="190"/>
      <c r="O1687" s="190"/>
      <c r="P1687" s="193"/>
      <c r="Q1687" s="180"/>
      <c r="R1687" s="257"/>
      <c r="S1687" s="30" t="s">
        <v>1789</v>
      </c>
      <c r="T1687" s="76"/>
      <c r="U1687" s="77"/>
      <c r="V1687" s="77"/>
      <c r="W1687" s="77"/>
      <c r="X1687" s="77"/>
      <c r="Y1687" s="77"/>
      <c r="Z1687" s="31" t="str">
        <f t="shared" si="140"/>
        <v/>
      </c>
      <c r="AA1687" s="81">
        <f t="shared" si="142"/>
        <v>0</v>
      </c>
      <c r="AB1687" s="81">
        <f t="shared" si="143"/>
        <v>0</v>
      </c>
      <c r="AC1687" s="308"/>
      <c r="AD1687" s="238"/>
      <c r="AE1687" s="238"/>
      <c r="AF1687" s="190"/>
      <c r="AG1687" s="190"/>
      <c r="AH1687" s="200"/>
      <c r="AI1687" s="200"/>
      <c r="AJ1687" s="187"/>
      <c r="AK1687" s="187"/>
      <c r="AL1687" s="187"/>
      <c r="AM1687" s="252"/>
      <c r="AN1687" s="252"/>
      <c r="AO1687" s="252"/>
      <c r="AP1687" s="252"/>
      <c r="AQ1687" s="262"/>
      <c r="AR1687" s="209"/>
    </row>
    <row r="1688" spans="1:44" ht="13.5" customHeight="1" x14ac:dyDescent="0.2">
      <c r="A1688" s="278"/>
      <c r="B1688" s="287"/>
      <c r="C1688" s="305"/>
      <c r="D1688" s="287"/>
      <c r="E1688" s="302"/>
      <c r="F1688" s="287"/>
      <c r="G1688" s="225"/>
      <c r="H1688" s="197"/>
      <c r="I1688" s="243">
        <v>67.3</v>
      </c>
      <c r="J1688" s="182"/>
      <c r="K1688" s="180"/>
      <c r="L1688" s="180"/>
      <c r="M1688" s="182"/>
      <c r="N1688" s="190"/>
      <c r="O1688" s="190"/>
      <c r="P1688" s="193"/>
      <c r="Q1688" s="180"/>
      <c r="R1688" s="256">
        <f>IF(Q1688="SI",1,IF(Q1688="NO",3,0))</f>
        <v>0</v>
      </c>
      <c r="S1688" s="30" t="s">
        <v>1790</v>
      </c>
      <c r="T1688" s="76"/>
      <c r="U1688" s="77"/>
      <c r="V1688" s="77"/>
      <c r="W1688" s="77"/>
      <c r="X1688" s="77"/>
      <c r="Y1688" s="77"/>
      <c r="Z1688" s="31" t="str">
        <f t="shared" si="140"/>
        <v/>
      </c>
      <c r="AA1688" s="81">
        <f t="shared" si="142"/>
        <v>0</v>
      </c>
      <c r="AB1688" s="81">
        <f t="shared" si="143"/>
        <v>0</v>
      </c>
      <c r="AC1688" s="308"/>
      <c r="AD1688" s="238"/>
      <c r="AE1688" s="238"/>
      <c r="AF1688" s="190"/>
      <c r="AG1688" s="190"/>
      <c r="AH1688" s="200"/>
      <c r="AI1688" s="200"/>
      <c r="AJ1688" s="187"/>
      <c r="AK1688" s="187"/>
      <c r="AL1688" s="187"/>
      <c r="AM1688" s="252"/>
      <c r="AN1688" s="252"/>
      <c r="AO1688" s="252"/>
      <c r="AP1688" s="252"/>
      <c r="AQ1688" s="262"/>
      <c r="AR1688" s="255"/>
    </row>
    <row r="1689" spans="1:44" ht="13.5" customHeight="1" x14ac:dyDescent="0.2">
      <c r="A1689" s="278"/>
      <c r="B1689" s="287"/>
      <c r="C1689" s="305"/>
      <c r="D1689" s="287"/>
      <c r="E1689" s="302"/>
      <c r="F1689" s="287"/>
      <c r="G1689" s="225"/>
      <c r="H1689" s="197"/>
      <c r="I1689" s="243"/>
      <c r="J1689" s="182"/>
      <c r="K1689" s="180"/>
      <c r="L1689" s="180"/>
      <c r="M1689" s="182"/>
      <c r="N1689" s="190"/>
      <c r="O1689" s="190"/>
      <c r="P1689" s="193"/>
      <c r="Q1689" s="180"/>
      <c r="R1689" s="257"/>
      <c r="S1689" s="30" t="s">
        <v>1791</v>
      </c>
      <c r="T1689" s="76"/>
      <c r="U1689" s="77"/>
      <c r="V1689" s="77"/>
      <c r="W1689" s="77"/>
      <c r="X1689" s="77"/>
      <c r="Y1689" s="77"/>
      <c r="Z1689" s="31" t="str">
        <f t="shared" si="140"/>
        <v/>
      </c>
      <c r="AA1689" s="81">
        <f t="shared" si="142"/>
        <v>0</v>
      </c>
      <c r="AB1689" s="81">
        <f t="shared" si="143"/>
        <v>0</v>
      </c>
      <c r="AC1689" s="308"/>
      <c r="AD1689" s="238"/>
      <c r="AE1689" s="238"/>
      <c r="AF1689" s="190"/>
      <c r="AG1689" s="190"/>
      <c r="AH1689" s="200"/>
      <c r="AI1689" s="200"/>
      <c r="AJ1689" s="187"/>
      <c r="AK1689" s="187"/>
      <c r="AL1689" s="187"/>
      <c r="AM1689" s="252"/>
      <c r="AN1689" s="252"/>
      <c r="AO1689" s="252"/>
      <c r="AP1689" s="252"/>
      <c r="AQ1689" s="262"/>
      <c r="AR1689" s="209"/>
    </row>
    <row r="1690" spans="1:44" ht="13.5" customHeight="1" x14ac:dyDescent="0.2">
      <c r="A1690" s="278"/>
      <c r="B1690" s="287"/>
      <c r="C1690" s="305"/>
      <c r="D1690" s="287"/>
      <c r="E1690" s="302"/>
      <c r="F1690" s="287"/>
      <c r="G1690" s="225"/>
      <c r="H1690" s="197"/>
      <c r="I1690" s="243"/>
      <c r="J1690" s="182"/>
      <c r="K1690" s="180"/>
      <c r="L1690" s="180"/>
      <c r="M1690" s="182"/>
      <c r="N1690" s="190"/>
      <c r="O1690" s="190"/>
      <c r="P1690" s="193"/>
      <c r="Q1690" s="180"/>
      <c r="R1690" s="257"/>
      <c r="S1690" s="30" t="s">
        <v>1792</v>
      </c>
      <c r="T1690" s="76"/>
      <c r="U1690" s="77"/>
      <c r="V1690" s="77"/>
      <c r="W1690" s="77"/>
      <c r="X1690" s="77"/>
      <c r="Y1690" s="77"/>
      <c r="Z1690" s="31" t="str">
        <f t="shared" si="140"/>
        <v/>
      </c>
      <c r="AA1690" s="81">
        <f t="shared" si="142"/>
        <v>0</v>
      </c>
      <c r="AB1690" s="81">
        <f t="shared" si="143"/>
        <v>0</v>
      </c>
      <c r="AC1690" s="308"/>
      <c r="AD1690" s="238"/>
      <c r="AE1690" s="238"/>
      <c r="AF1690" s="190"/>
      <c r="AG1690" s="190"/>
      <c r="AH1690" s="200"/>
      <c r="AI1690" s="200"/>
      <c r="AJ1690" s="187"/>
      <c r="AK1690" s="187"/>
      <c r="AL1690" s="187"/>
      <c r="AM1690" s="252"/>
      <c r="AN1690" s="252"/>
      <c r="AO1690" s="252"/>
      <c r="AP1690" s="252"/>
      <c r="AQ1690" s="262"/>
      <c r="AR1690" s="209"/>
    </row>
    <row r="1691" spans="1:44" ht="13.5" customHeight="1" x14ac:dyDescent="0.2">
      <c r="A1691" s="278"/>
      <c r="B1691" s="287"/>
      <c r="C1691" s="305"/>
      <c r="D1691" s="287"/>
      <c r="E1691" s="302"/>
      <c r="F1691" s="287"/>
      <c r="G1691" s="225"/>
      <c r="H1691" s="197"/>
      <c r="I1691" s="243"/>
      <c r="J1691" s="182"/>
      <c r="K1691" s="180"/>
      <c r="L1691" s="180"/>
      <c r="M1691" s="182"/>
      <c r="N1691" s="190"/>
      <c r="O1691" s="190"/>
      <c r="P1691" s="193"/>
      <c r="Q1691" s="180"/>
      <c r="R1691" s="257"/>
      <c r="S1691" s="30" t="s">
        <v>1793</v>
      </c>
      <c r="T1691" s="76"/>
      <c r="U1691" s="77"/>
      <c r="V1691" s="77"/>
      <c r="W1691" s="77"/>
      <c r="X1691" s="77"/>
      <c r="Y1691" s="77"/>
      <c r="Z1691" s="31" t="str">
        <f t="shared" si="140"/>
        <v/>
      </c>
      <c r="AA1691" s="81">
        <f t="shared" si="142"/>
        <v>0</v>
      </c>
      <c r="AB1691" s="81">
        <f t="shared" si="143"/>
        <v>0</v>
      </c>
      <c r="AC1691" s="308"/>
      <c r="AD1691" s="238"/>
      <c r="AE1691" s="238"/>
      <c r="AF1691" s="190"/>
      <c r="AG1691" s="190"/>
      <c r="AH1691" s="200"/>
      <c r="AI1691" s="200"/>
      <c r="AJ1691" s="187"/>
      <c r="AK1691" s="187"/>
      <c r="AL1691" s="187"/>
      <c r="AM1691" s="252"/>
      <c r="AN1691" s="252"/>
      <c r="AO1691" s="252"/>
      <c r="AP1691" s="252"/>
      <c r="AQ1691" s="262"/>
      <c r="AR1691" s="209"/>
    </row>
    <row r="1692" spans="1:44" ht="13.5" customHeight="1" x14ac:dyDescent="0.2">
      <c r="A1692" s="278"/>
      <c r="B1692" s="287"/>
      <c r="C1692" s="305"/>
      <c r="D1692" s="287"/>
      <c r="E1692" s="302"/>
      <c r="F1692" s="287"/>
      <c r="G1692" s="225"/>
      <c r="H1692" s="197"/>
      <c r="I1692" s="243"/>
      <c r="J1692" s="182"/>
      <c r="K1692" s="180"/>
      <c r="L1692" s="180"/>
      <c r="M1692" s="182"/>
      <c r="N1692" s="190"/>
      <c r="O1692" s="190"/>
      <c r="P1692" s="193"/>
      <c r="Q1692" s="180"/>
      <c r="R1692" s="257"/>
      <c r="S1692" s="30" t="s">
        <v>1794</v>
      </c>
      <c r="T1692" s="76"/>
      <c r="U1692" s="77"/>
      <c r="V1692" s="77"/>
      <c r="W1692" s="77"/>
      <c r="X1692" s="77"/>
      <c r="Y1692" s="77"/>
      <c r="Z1692" s="31" t="str">
        <f t="shared" si="140"/>
        <v/>
      </c>
      <c r="AA1692" s="81">
        <f t="shared" ref="AA1692:AA1703" si="144">IF(Z1692="Suficiente",1,0)</f>
        <v>0</v>
      </c>
      <c r="AB1692" s="81">
        <f t="shared" si="143"/>
        <v>0</v>
      </c>
      <c r="AC1692" s="308"/>
      <c r="AD1692" s="238"/>
      <c r="AE1692" s="238"/>
      <c r="AF1692" s="190"/>
      <c r="AG1692" s="190"/>
      <c r="AH1692" s="200"/>
      <c r="AI1692" s="200"/>
      <c r="AJ1692" s="187"/>
      <c r="AK1692" s="187"/>
      <c r="AL1692" s="187"/>
      <c r="AM1692" s="252"/>
      <c r="AN1692" s="252"/>
      <c r="AO1692" s="252"/>
      <c r="AP1692" s="252"/>
      <c r="AQ1692" s="262"/>
      <c r="AR1692" s="209"/>
    </row>
    <row r="1693" spans="1:44" ht="13.5" customHeight="1" x14ac:dyDescent="0.2">
      <c r="A1693" s="278"/>
      <c r="B1693" s="287"/>
      <c r="C1693" s="305"/>
      <c r="D1693" s="287"/>
      <c r="E1693" s="302"/>
      <c r="F1693" s="287"/>
      <c r="G1693" s="225"/>
      <c r="H1693" s="197"/>
      <c r="I1693" s="243">
        <v>67.400000000000006</v>
      </c>
      <c r="J1693" s="182"/>
      <c r="K1693" s="180"/>
      <c r="L1693" s="180"/>
      <c r="M1693" s="182"/>
      <c r="N1693" s="190"/>
      <c r="O1693" s="190"/>
      <c r="P1693" s="193"/>
      <c r="Q1693" s="180"/>
      <c r="R1693" s="256">
        <f>IF(Q1693="SI",1,IF(Q1693="NO",3,0))</f>
        <v>0</v>
      </c>
      <c r="S1693" s="30" t="s">
        <v>1795</v>
      </c>
      <c r="T1693" s="76"/>
      <c r="U1693" s="77"/>
      <c r="V1693" s="77"/>
      <c r="W1693" s="77"/>
      <c r="X1693" s="77"/>
      <c r="Y1693" s="77"/>
      <c r="Z1693" s="31" t="str">
        <f t="shared" si="140"/>
        <v/>
      </c>
      <c r="AA1693" s="81">
        <f t="shared" si="144"/>
        <v>0</v>
      </c>
      <c r="AB1693" s="81">
        <f t="shared" si="143"/>
        <v>0</v>
      </c>
      <c r="AC1693" s="308"/>
      <c r="AD1693" s="238"/>
      <c r="AE1693" s="238"/>
      <c r="AF1693" s="190"/>
      <c r="AG1693" s="190"/>
      <c r="AH1693" s="200"/>
      <c r="AI1693" s="200"/>
      <c r="AJ1693" s="187"/>
      <c r="AK1693" s="187"/>
      <c r="AL1693" s="187"/>
      <c r="AM1693" s="252"/>
      <c r="AN1693" s="252"/>
      <c r="AO1693" s="252"/>
      <c r="AP1693" s="252"/>
      <c r="AQ1693" s="262"/>
      <c r="AR1693" s="255"/>
    </row>
    <row r="1694" spans="1:44" ht="13.5" customHeight="1" x14ac:dyDescent="0.2">
      <c r="A1694" s="278"/>
      <c r="B1694" s="287"/>
      <c r="C1694" s="305"/>
      <c r="D1694" s="287"/>
      <c r="E1694" s="302"/>
      <c r="F1694" s="287"/>
      <c r="G1694" s="225"/>
      <c r="H1694" s="197"/>
      <c r="I1694" s="243"/>
      <c r="J1694" s="182"/>
      <c r="K1694" s="180"/>
      <c r="L1694" s="180"/>
      <c r="M1694" s="182"/>
      <c r="N1694" s="190"/>
      <c r="O1694" s="190"/>
      <c r="P1694" s="193"/>
      <c r="Q1694" s="180"/>
      <c r="R1694" s="257"/>
      <c r="S1694" s="30" t="s">
        <v>1796</v>
      </c>
      <c r="T1694" s="76"/>
      <c r="U1694" s="77"/>
      <c r="V1694" s="77"/>
      <c r="W1694" s="77"/>
      <c r="X1694" s="77"/>
      <c r="Y1694" s="77"/>
      <c r="Z1694" s="31" t="str">
        <f t="shared" si="140"/>
        <v/>
      </c>
      <c r="AA1694" s="81">
        <f t="shared" si="144"/>
        <v>0</v>
      </c>
      <c r="AB1694" s="81">
        <f t="shared" si="143"/>
        <v>0</v>
      </c>
      <c r="AC1694" s="308"/>
      <c r="AD1694" s="238"/>
      <c r="AE1694" s="238"/>
      <c r="AF1694" s="190"/>
      <c r="AG1694" s="190"/>
      <c r="AH1694" s="200"/>
      <c r="AI1694" s="200"/>
      <c r="AJ1694" s="187"/>
      <c r="AK1694" s="187"/>
      <c r="AL1694" s="187"/>
      <c r="AM1694" s="252"/>
      <c r="AN1694" s="252"/>
      <c r="AO1694" s="252"/>
      <c r="AP1694" s="252"/>
      <c r="AQ1694" s="262"/>
      <c r="AR1694" s="209"/>
    </row>
    <row r="1695" spans="1:44" ht="13.5" customHeight="1" x14ac:dyDescent="0.2">
      <c r="A1695" s="278"/>
      <c r="B1695" s="287"/>
      <c r="C1695" s="305"/>
      <c r="D1695" s="287"/>
      <c r="E1695" s="302"/>
      <c r="F1695" s="287"/>
      <c r="G1695" s="225"/>
      <c r="H1695" s="197"/>
      <c r="I1695" s="243"/>
      <c r="J1695" s="182"/>
      <c r="K1695" s="180"/>
      <c r="L1695" s="180"/>
      <c r="M1695" s="182"/>
      <c r="N1695" s="190"/>
      <c r="O1695" s="190"/>
      <c r="P1695" s="193"/>
      <c r="Q1695" s="180"/>
      <c r="R1695" s="257"/>
      <c r="S1695" s="30" t="s">
        <v>1797</v>
      </c>
      <c r="T1695" s="76"/>
      <c r="U1695" s="77"/>
      <c r="V1695" s="77"/>
      <c r="W1695" s="77"/>
      <c r="X1695" s="77"/>
      <c r="Y1695" s="77"/>
      <c r="Z1695" s="31" t="str">
        <f t="shared" si="140"/>
        <v/>
      </c>
      <c r="AA1695" s="81">
        <f t="shared" si="144"/>
        <v>0</v>
      </c>
      <c r="AB1695" s="81">
        <f t="shared" si="143"/>
        <v>0</v>
      </c>
      <c r="AC1695" s="308"/>
      <c r="AD1695" s="238"/>
      <c r="AE1695" s="238"/>
      <c r="AF1695" s="190"/>
      <c r="AG1695" s="190"/>
      <c r="AH1695" s="200"/>
      <c r="AI1695" s="200"/>
      <c r="AJ1695" s="187"/>
      <c r="AK1695" s="187"/>
      <c r="AL1695" s="187"/>
      <c r="AM1695" s="252"/>
      <c r="AN1695" s="252"/>
      <c r="AO1695" s="252"/>
      <c r="AP1695" s="252"/>
      <c r="AQ1695" s="262"/>
      <c r="AR1695" s="209"/>
    </row>
    <row r="1696" spans="1:44" ht="13.5" customHeight="1" x14ac:dyDescent="0.2">
      <c r="A1696" s="278"/>
      <c r="B1696" s="287"/>
      <c r="C1696" s="305"/>
      <c r="D1696" s="287"/>
      <c r="E1696" s="302"/>
      <c r="F1696" s="287"/>
      <c r="G1696" s="225"/>
      <c r="H1696" s="197"/>
      <c r="I1696" s="243"/>
      <c r="J1696" s="182"/>
      <c r="K1696" s="180"/>
      <c r="L1696" s="180"/>
      <c r="M1696" s="182"/>
      <c r="N1696" s="190"/>
      <c r="O1696" s="190"/>
      <c r="P1696" s="193"/>
      <c r="Q1696" s="180"/>
      <c r="R1696" s="257"/>
      <c r="S1696" s="30" t="s">
        <v>1798</v>
      </c>
      <c r="T1696" s="76"/>
      <c r="U1696" s="77"/>
      <c r="V1696" s="77"/>
      <c r="W1696" s="77"/>
      <c r="X1696" s="77"/>
      <c r="Y1696" s="77"/>
      <c r="Z1696" s="31" t="str">
        <f t="shared" ref="Z1696:Z1759" si="145">IF($T1696&lt;&gt;"",IF(AND(V1696="SI",W1696="SI",X1696="SI",Y1696="SI"),"Suficiente",IF(OR(V1696="NO",W1696="NO",X1696="NO",Y1696="NO"),"Deficiente",IF(OR(V1696="",W1696="",X1696="",Y1696=""),"Falta Valorar el Control",""))),"")</f>
        <v/>
      </c>
      <c r="AA1696" s="81">
        <f t="shared" si="144"/>
        <v>0</v>
      </c>
      <c r="AB1696" s="81">
        <f t="shared" si="143"/>
        <v>0</v>
      </c>
      <c r="AC1696" s="308"/>
      <c r="AD1696" s="238"/>
      <c r="AE1696" s="238"/>
      <c r="AF1696" s="190"/>
      <c r="AG1696" s="190"/>
      <c r="AH1696" s="200"/>
      <c r="AI1696" s="200"/>
      <c r="AJ1696" s="187"/>
      <c r="AK1696" s="187"/>
      <c r="AL1696" s="187"/>
      <c r="AM1696" s="252"/>
      <c r="AN1696" s="252"/>
      <c r="AO1696" s="252"/>
      <c r="AP1696" s="252"/>
      <c r="AQ1696" s="262"/>
      <c r="AR1696" s="209"/>
    </row>
    <row r="1697" spans="1:44" ht="13.5" customHeight="1" x14ac:dyDescent="0.2">
      <c r="A1697" s="278"/>
      <c r="B1697" s="287"/>
      <c r="C1697" s="305"/>
      <c r="D1697" s="287"/>
      <c r="E1697" s="302"/>
      <c r="F1697" s="287"/>
      <c r="G1697" s="225"/>
      <c r="H1697" s="197"/>
      <c r="I1697" s="243"/>
      <c r="J1697" s="182"/>
      <c r="K1697" s="180"/>
      <c r="L1697" s="180"/>
      <c r="M1697" s="182"/>
      <c r="N1697" s="190"/>
      <c r="O1697" s="190"/>
      <c r="P1697" s="193"/>
      <c r="Q1697" s="180"/>
      <c r="R1697" s="257"/>
      <c r="S1697" s="30" t="s">
        <v>1799</v>
      </c>
      <c r="T1697" s="76"/>
      <c r="U1697" s="77"/>
      <c r="V1697" s="77"/>
      <c r="W1697" s="77"/>
      <c r="X1697" s="77"/>
      <c r="Y1697" s="77"/>
      <c r="Z1697" s="31" t="str">
        <f t="shared" si="145"/>
        <v/>
      </c>
      <c r="AA1697" s="81">
        <f t="shared" si="144"/>
        <v>0</v>
      </c>
      <c r="AB1697" s="81">
        <f t="shared" si="143"/>
        <v>0</v>
      </c>
      <c r="AC1697" s="308"/>
      <c r="AD1697" s="238"/>
      <c r="AE1697" s="238"/>
      <c r="AF1697" s="190"/>
      <c r="AG1697" s="190"/>
      <c r="AH1697" s="200"/>
      <c r="AI1697" s="200"/>
      <c r="AJ1697" s="187"/>
      <c r="AK1697" s="187"/>
      <c r="AL1697" s="187"/>
      <c r="AM1697" s="252"/>
      <c r="AN1697" s="252"/>
      <c r="AO1697" s="252"/>
      <c r="AP1697" s="252"/>
      <c r="AQ1697" s="262"/>
      <c r="AR1697" s="209"/>
    </row>
    <row r="1698" spans="1:44" ht="13.5" customHeight="1" x14ac:dyDescent="0.2">
      <c r="A1698" s="278"/>
      <c r="B1698" s="287"/>
      <c r="C1698" s="305"/>
      <c r="D1698" s="287"/>
      <c r="E1698" s="302"/>
      <c r="F1698" s="287"/>
      <c r="G1698" s="225"/>
      <c r="H1698" s="197"/>
      <c r="I1698" s="243">
        <v>67.5</v>
      </c>
      <c r="J1698" s="182"/>
      <c r="K1698" s="180"/>
      <c r="L1698" s="180"/>
      <c r="M1698" s="182"/>
      <c r="N1698" s="190"/>
      <c r="O1698" s="190"/>
      <c r="P1698" s="193"/>
      <c r="Q1698" s="180"/>
      <c r="R1698" s="256">
        <f>IF(Q1698="SI",1,IF(Q1698="NO",3,0))</f>
        <v>0</v>
      </c>
      <c r="S1698" s="30" t="s">
        <v>1800</v>
      </c>
      <c r="T1698" s="76"/>
      <c r="U1698" s="77"/>
      <c r="V1698" s="77"/>
      <c r="W1698" s="77"/>
      <c r="X1698" s="77"/>
      <c r="Y1698" s="77"/>
      <c r="Z1698" s="31" t="str">
        <f t="shared" si="145"/>
        <v/>
      </c>
      <c r="AA1698" s="81">
        <f t="shared" si="144"/>
        <v>0</v>
      </c>
      <c r="AB1698" s="81">
        <f t="shared" si="143"/>
        <v>0</v>
      </c>
      <c r="AC1698" s="308"/>
      <c r="AD1698" s="238"/>
      <c r="AE1698" s="238"/>
      <c r="AF1698" s="190"/>
      <c r="AG1698" s="190"/>
      <c r="AH1698" s="200"/>
      <c r="AI1698" s="200"/>
      <c r="AJ1698" s="187"/>
      <c r="AK1698" s="187"/>
      <c r="AL1698" s="187"/>
      <c r="AM1698" s="252"/>
      <c r="AN1698" s="252"/>
      <c r="AO1698" s="252"/>
      <c r="AP1698" s="252"/>
      <c r="AQ1698" s="262"/>
      <c r="AR1698" s="255"/>
    </row>
    <row r="1699" spans="1:44" ht="13.5" customHeight="1" x14ac:dyDescent="0.2">
      <c r="A1699" s="278"/>
      <c r="B1699" s="287"/>
      <c r="C1699" s="305"/>
      <c r="D1699" s="287"/>
      <c r="E1699" s="302"/>
      <c r="F1699" s="287"/>
      <c r="G1699" s="225"/>
      <c r="H1699" s="197"/>
      <c r="I1699" s="243"/>
      <c r="J1699" s="182"/>
      <c r="K1699" s="180"/>
      <c r="L1699" s="180"/>
      <c r="M1699" s="182"/>
      <c r="N1699" s="190"/>
      <c r="O1699" s="190"/>
      <c r="P1699" s="193"/>
      <c r="Q1699" s="180"/>
      <c r="R1699" s="257"/>
      <c r="S1699" s="30" t="s">
        <v>1801</v>
      </c>
      <c r="T1699" s="76"/>
      <c r="U1699" s="77"/>
      <c r="V1699" s="77"/>
      <c r="W1699" s="77"/>
      <c r="X1699" s="77"/>
      <c r="Y1699" s="77"/>
      <c r="Z1699" s="31" t="str">
        <f t="shared" si="145"/>
        <v/>
      </c>
      <c r="AA1699" s="81">
        <f t="shared" si="144"/>
        <v>0</v>
      </c>
      <c r="AB1699" s="81">
        <f t="shared" si="143"/>
        <v>0</v>
      </c>
      <c r="AC1699" s="308"/>
      <c r="AD1699" s="238"/>
      <c r="AE1699" s="238"/>
      <c r="AF1699" s="190"/>
      <c r="AG1699" s="190"/>
      <c r="AH1699" s="200"/>
      <c r="AI1699" s="200"/>
      <c r="AJ1699" s="187"/>
      <c r="AK1699" s="187"/>
      <c r="AL1699" s="187"/>
      <c r="AM1699" s="252"/>
      <c r="AN1699" s="252"/>
      <c r="AO1699" s="252"/>
      <c r="AP1699" s="252"/>
      <c r="AQ1699" s="262"/>
      <c r="AR1699" s="209"/>
    </row>
    <row r="1700" spans="1:44" ht="13.5" customHeight="1" x14ac:dyDescent="0.2">
      <c r="A1700" s="278"/>
      <c r="B1700" s="287"/>
      <c r="C1700" s="305"/>
      <c r="D1700" s="287"/>
      <c r="E1700" s="302"/>
      <c r="F1700" s="287"/>
      <c r="G1700" s="225"/>
      <c r="H1700" s="197"/>
      <c r="I1700" s="243"/>
      <c r="J1700" s="182"/>
      <c r="K1700" s="180"/>
      <c r="L1700" s="180"/>
      <c r="M1700" s="182"/>
      <c r="N1700" s="190"/>
      <c r="O1700" s="190"/>
      <c r="P1700" s="193"/>
      <c r="Q1700" s="180"/>
      <c r="R1700" s="257"/>
      <c r="S1700" s="30" t="s">
        <v>1802</v>
      </c>
      <c r="T1700" s="76"/>
      <c r="U1700" s="77"/>
      <c r="V1700" s="77"/>
      <c r="W1700" s="77"/>
      <c r="X1700" s="77"/>
      <c r="Y1700" s="77"/>
      <c r="Z1700" s="31" t="str">
        <f t="shared" si="145"/>
        <v/>
      </c>
      <c r="AA1700" s="81">
        <f t="shared" si="144"/>
        <v>0</v>
      </c>
      <c r="AB1700" s="81">
        <f t="shared" si="143"/>
        <v>0</v>
      </c>
      <c r="AC1700" s="308"/>
      <c r="AD1700" s="238"/>
      <c r="AE1700" s="238"/>
      <c r="AF1700" s="190"/>
      <c r="AG1700" s="190"/>
      <c r="AH1700" s="200"/>
      <c r="AI1700" s="200"/>
      <c r="AJ1700" s="187"/>
      <c r="AK1700" s="187"/>
      <c r="AL1700" s="187"/>
      <c r="AM1700" s="252"/>
      <c r="AN1700" s="252"/>
      <c r="AO1700" s="252"/>
      <c r="AP1700" s="252"/>
      <c r="AQ1700" s="262"/>
      <c r="AR1700" s="209"/>
    </row>
    <row r="1701" spans="1:44" ht="13.5" customHeight="1" x14ac:dyDescent="0.2">
      <c r="A1701" s="278"/>
      <c r="B1701" s="287"/>
      <c r="C1701" s="305"/>
      <c r="D1701" s="287"/>
      <c r="E1701" s="302"/>
      <c r="F1701" s="287"/>
      <c r="G1701" s="225"/>
      <c r="H1701" s="197"/>
      <c r="I1701" s="243"/>
      <c r="J1701" s="182"/>
      <c r="K1701" s="180"/>
      <c r="L1701" s="180"/>
      <c r="M1701" s="182"/>
      <c r="N1701" s="190"/>
      <c r="O1701" s="190"/>
      <c r="P1701" s="193"/>
      <c r="Q1701" s="180"/>
      <c r="R1701" s="257"/>
      <c r="S1701" s="30" t="s">
        <v>1803</v>
      </c>
      <c r="T1701" s="76"/>
      <c r="U1701" s="77"/>
      <c r="V1701" s="77"/>
      <c r="W1701" s="77"/>
      <c r="X1701" s="77"/>
      <c r="Y1701" s="77"/>
      <c r="Z1701" s="31" t="str">
        <f t="shared" si="145"/>
        <v/>
      </c>
      <c r="AA1701" s="81">
        <f t="shared" si="144"/>
        <v>0</v>
      </c>
      <c r="AB1701" s="81">
        <f t="shared" si="143"/>
        <v>0</v>
      </c>
      <c r="AC1701" s="308"/>
      <c r="AD1701" s="238"/>
      <c r="AE1701" s="238"/>
      <c r="AF1701" s="190"/>
      <c r="AG1701" s="190"/>
      <c r="AH1701" s="200"/>
      <c r="AI1701" s="200"/>
      <c r="AJ1701" s="187"/>
      <c r="AK1701" s="187"/>
      <c r="AL1701" s="187"/>
      <c r="AM1701" s="252"/>
      <c r="AN1701" s="252"/>
      <c r="AO1701" s="252"/>
      <c r="AP1701" s="252"/>
      <c r="AQ1701" s="262"/>
      <c r="AR1701" s="209"/>
    </row>
    <row r="1702" spans="1:44" ht="13.5" customHeight="1" x14ac:dyDescent="0.2">
      <c r="A1702" s="279"/>
      <c r="B1702" s="288"/>
      <c r="C1702" s="306"/>
      <c r="D1702" s="288"/>
      <c r="E1702" s="303"/>
      <c r="F1702" s="288"/>
      <c r="G1702" s="226"/>
      <c r="H1702" s="198"/>
      <c r="I1702" s="244"/>
      <c r="J1702" s="228"/>
      <c r="K1702" s="181"/>
      <c r="L1702" s="181"/>
      <c r="M1702" s="228"/>
      <c r="N1702" s="191"/>
      <c r="O1702" s="191"/>
      <c r="P1702" s="194"/>
      <c r="Q1702" s="181"/>
      <c r="R1702" s="299"/>
      <c r="S1702" s="32" t="s">
        <v>1804</v>
      </c>
      <c r="T1702" s="78"/>
      <c r="U1702" s="79"/>
      <c r="V1702" s="79"/>
      <c r="W1702" s="79"/>
      <c r="X1702" s="79"/>
      <c r="Y1702" s="79"/>
      <c r="Z1702" s="33" t="str">
        <f t="shared" si="145"/>
        <v/>
      </c>
      <c r="AA1702" s="82">
        <f t="shared" si="144"/>
        <v>0</v>
      </c>
      <c r="AB1702" s="82">
        <f t="shared" si="143"/>
        <v>0</v>
      </c>
      <c r="AC1702" s="309"/>
      <c r="AD1702" s="239"/>
      <c r="AE1702" s="239"/>
      <c r="AF1702" s="191"/>
      <c r="AG1702" s="191"/>
      <c r="AH1702" s="201"/>
      <c r="AI1702" s="201"/>
      <c r="AJ1702" s="188"/>
      <c r="AK1702" s="188"/>
      <c r="AL1702" s="188"/>
      <c r="AM1702" s="253"/>
      <c r="AN1702" s="253"/>
      <c r="AO1702" s="253"/>
      <c r="AP1702" s="253"/>
      <c r="AQ1702" s="263"/>
      <c r="AR1702" s="210"/>
    </row>
    <row r="1703" spans="1:44" ht="13.5" customHeight="1" x14ac:dyDescent="0.2">
      <c r="A1703" s="289" t="str">
        <f>IF(E1703&lt;&gt;"",'Información General'!$D$15&amp;"_"&amp;+$A$1+68,"")</f>
        <v/>
      </c>
      <c r="B1703" s="274"/>
      <c r="C1703" s="271"/>
      <c r="D1703" s="274"/>
      <c r="E1703" s="280"/>
      <c r="F1703" s="274"/>
      <c r="G1703" s="283"/>
      <c r="H1703" s="242"/>
      <c r="I1703" s="300">
        <v>68.099999999999994</v>
      </c>
      <c r="J1703" s="242"/>
      <c r="K1703" s="196"/>
      <c r="L1703" s="196"/>
      <c r="M1703" s="242"/>
      <c r="N1703" s="183"/>
      <c r="O1703" s="183"/>
      <c r="P1703" s="234" t="str">
        <f>IF(AND(N1703&lt;&gt;"",O1703&lt;&gt;""),IF(AND(N1703&gt;5,O1703&gt;5),"I",IF(AND(N1703&lt;=5,O1703&gt;5),"II",IF(AND(N1703&gt;5,O1703&lt;=5),"IV",IF(AND(N1703&lt;=5,O1703&lt;=5),"III")))),"")</f>
        <v/>
      </c>
      <c r="Q1703" s="196"/>
      <c r="R1703" s="297">
        <f>IF(Q1703="SI",1,IF(Q1703="NO",3,0))</f>
        <v>0</v>
      </c>
      <c r="S1703" s="28" t="s">
        <v>1805</v>
      </c>
      <c r="T1703" s="73"/>
      <c r="U1703" s="74"/>
      <c r="V1703" s="74"/>
      <c r="W1703" s="74"/>
      <c r="X1703" s="74"/>
      <c r="Y1703" s="74"/>
      <c r="Z1703" s="29" t="str">
        <f t="shared" si="145"/>
        <v/>
      </c>
      <c r="AA1703" s="80">
        <f t="shared" si="144"/>
        <v>0</v>
      </c>
      <c r="AB1703" s="80">
        <f>IF(Z1703="Deficiente",1,0)</f>
        <v>0</v>
      </c>
      <c r="AC1703" s="337" t="str">
        <f>IF(SUM(R1703:R1727)&gt;=1,IF((SUM(R1703:R1727)/COUNTA(Q1703:Q1727))=1,IF(SUM(AA1703:AA1727)&gt;=1,IF(SUM(AA1703:AA1727)/(SUM(AA1703:AA1727)+SUM(AB1703:AB1727))=100%,"SI","NO"),"NO"),"NO"),"")</f>
        <v/>
      </c>
      <c r="AD1703" s="237" t="str">
        <f>IF($N1703=1,"b","")</f>
        <v/>
      </c>
      <c r="AE1703" s="237" t="str">
        <f>IF($O1703=1,"b","")</f>
        <v/>
      </c>
      <c r="AF1703" s="183"/>
      <c r="AG1703" s="183"/>
      <c r="AH1703" s="199">
        <f>IF(OR($AD1703="b",$AE1703="b"),2,0)</f>
        <v>0</v>
      </c>
      <c r="AI1703" s="199">
        <f>IF(AND($N1703=1,$AF1703=1,$O1703=1,$AG1703=1),1,0)</f>
        <v>0</v>
      </c>
      <c r="AJ1703" s="215">
        <f>IF(AF1703&lt;&gt;"",IF(AI1703=1,1,IF(OR($AF1703&gt;$N1703,AND($AC1703="SI",$AF1703=$N1703),AND($AC1703="NO",$AF1703&lt;&gt;$N1703)),0,1)),0)</f>
        <v>0</v>
      </c>
      <c r="AK1703" s="215">
        <f>IF(AG1703&lt;&gt;"",IF(AI1703=1,1,IF(OR(AG1703&gt;O1703,AND(AC1703="SI",AG1703=O1703),AND(AC1703="NO",AG1703&lt;&gt;O1703)),0,1)),0)</f>
        <v>0</v>
      </c>
      <c r="AL1703" s="215">
        <f>IF(AC1703&lt;&gt;"",(+AI1703+AJ1703+AK1703),0)</f>
        <v>0</v>
      </c>
      <c r="AM1703" s="333" t="str">
        <f>IF($AL1703&gt;=2,IF(AND($AF1703="",$AG1703=""),"",IF(AND($AF1703&gt;5,$AG1703&gt;5),"I","")),"")</f>
        <v/>
      </c>
      <c r="AN1703" s="333" t="str">
        <f>IF($AL1703&gt;=2,IF(AND($AF1703="",$AG1703=""),"",IF(AND($AF1703&lt;6,$AG1703&gt;5),"II","")),"")</f>
        <v/>
      </c>
      <c r="AO1703" s="333" t="str">
        <f>IF($AL1703&gt;=2,IF(AND($AF1703="",$AG1703=""),"",IF(AND($AF1703&lt;6,$AG1703&lt;6),"III","")),"")</f>
        <v/>
      </c>
      <c r="AP1703" s="333" t="str">
        <f>IF($AL1703&gt;=2,IF(AND($AF1703="",$AG1703=""),"",IF(AND($AF1703&gt;5,$AG1703&lt;6),"IV","")),"")</f>
        <v/>
      </c>
      <c r="AQ1703" s="264"/>
      <c r="AR1703" s="267"/>
    </row>
    <row r="1704" spans="1:44" ht="13.5" customHeight="1" x14ac:dyDescent="0.2">
      <c r="A1704" s="290"/>
      <c r="B1704" s="275"/>
      <c r="C1704" s="272"/>
      <c r="D1704" s="275"/>
      <c r="E1704" s="281"/>
      <c r="F1704" s="275"/>
      <c r="G1704" s="284"/>
      <c r="H1704" s="197"/>
      <c r="I1704" s="295"/>
      <c r="J1704" s="197"/>
      <c r="K1704" s="195"/>
      <c r="L1704" s="195"/>
      <c r="M1704" s="197"/>
      <c r="N1704" s="184"/>
      <c r="O1704" s="184"/>
      <c r="P1704" s="235"/>
      <c r="Q1704" s="195"/>
      <c r="R1704" s="257"/>
      <c r="S1704" s="30" t="s">
        <v>1806</v>
      </c>
      <c r="T1704" s="76"/>
      <c r="U1704" s="77"/>
      <c r="V1704" s="77"/>
      <c r="W1704" s="77"/>
      <c r="X1704" s="77"/>
      <c r="Y1704" s="77"/>
      <c r="Z1704" s="31" t="str">
        <f t="shared" si="145"/>
        <v/>
      </c>
      <c r="AA1704" s="81">
        <f t="shared" ref="AA1704:AA1727" si="146">IF(Z1704="Suficiente",1,0)</f>
        <v>0</v>
      </c>
      <c r="AB1704" s="81">
        <f t="shared" ref="AB1704:AB1727" si="147">IF(Z1704="Deficiente",1,0)</f>
        <v>0</v>
      </c>
      <c r="AC1704" s="338"/>
      <c r="AD1704" s="238"/>
      <c r="AE1704" s="238"/>
      <c r="AF1704" s="184"/>
      <c r="AG1704" s="184"/>
      <c r="AH1704" s="200"/>
      <c r="AI1704" s="200"/>
      <c r="AJ1704" s="216"/>
      <c r="AK1704" s="216"/>
      <c r="AL1704" s="216"/>
      <c r="AM1704" s="252"/>
      <c r="AN1704" s="252"/>
      <c r="AO1704" s="252"/>
      <c r="AP1704" s="252"/>
      <c r="AQ1704" s="265"/>
      <c r="AR1704" s="209"/>
    </row>
    <row r="1705" spans="1:44" ht="13.5" customHeight="1" x14ac:dyDescent="0.2">
      <c r="A1705" s="290"/>
      <c r="B1705" s="275"/>
      <c r="C1705" s="272"/>
      <c r="D1705" s="275"/>
      <c r="E1705" s="281"/>
      <c r="F1705" s="275"/>
      <c r="G1705" s="284"/>
      <c r="H1705" s="197"/>
      <c r="I1705" s="295"/>
      <c r="J1705" s="197"/>
      <c r="K1705" s="195"/>
      <c r="L1705" s="195"/>
      <c r="M1705" s="197"/>
      <c r="N1705" s="184"/>
      <c r="O1705" s="184"/>
      <c r="P1705" s="235"/>
      <c r="Q1705" s="195"/>
      <c r="R1705" s="257"/>
      <c r="S1705" s="30" t="s">
        <v>1807</v>
      </c>
      <c r="T1705" s="76"/>
      <c r="U1705" s="77"/>
      <c r="V1705" s="77"/>
      <c r="W1705" s="77"/>
      <c r="X1705" s="77"/>
      <c r="Y1705" s="77"/>
      <c r="Z1705" s="31" t="str">
        <f t="shared" si="145"/>
        <v/>
      </c>
      <c r="AA1705" s="81">
        <f t="shared" si="146"/>
        <v>0</v>
      </c>
      <c r="AB1705" s="81">
        <f t="shared" si="147"/>
        <v>0</v>
      </c>
      <c r="AC1705" s="338"/>
      <c r="AD1705" s="238"/>
      <c r="AE1705" s="238"/>
      <c r="AF1705" s="184"/>
      <c r="AG1705" s="184"/>
      <c r="AH1705" s="200"/>
      <c r="AI1705" s="200"/>
      <c r="AJ1705" s="216"/>
      <c r="AK1705" s="216"/>
      <c r="AL1705" s="216"/>
      <c r="AM1705" s="252"/>
      <c r="AN1705" s="252"/>
      <c r="AO1705" s="252"/>
      <c r="AP1705" s="252"/>
      <c r="AQ1705" s="265"/>
      <c r="AR1705" s="209"/>
    </row>
    <row r="1706" spans="1:44" ht="13.5" customHeight="1" x14ac:dyDescent="0.2">
      <c r="A1706" s="290"/>
      <c r="B1706" s="275"/>
      <c r="C1706" s="272"/>
      <c r="D1706" s="275"/>
      <c r="E1706" s="281"/>
      <c r="F1706" s="275"/>
      <c r="G1706" s="284"/>
      <c r="H1706" s="197"/>
      <c r="I1706" s="295"/>
      <c r="J1706" s="197"/>
      <c r="K1706" s="195"/>
      <c r="L1706" s="195"/>
      <c r="M1706" s="197"/>
      <c r="N1706" s="184"/>
      <c r="O1706" s="184"/>
      <c r="P1706" s="235"/>
      <c r="Q1706" s="195"/>
      <c r="R1706" s="257"/>
      <c r="S1706" s="30" t="s">
        <v>1808</v>
      </c>
      <c r="T1706" s="76"/>
      <c r="U1706" s="77"/>
      <c r="V1706" s="77"/>
      <c r="W1706" s="77"/>
      <c r="X1706" s="77"/>
      <c r="Y1706" s="77"/>
      <c r="Z1706" s="31" t="str">
        <f t="shared" si="145"/>
        <v/>
      </c>
      <c r="AA1706" s="81">
        <f t="shared" si="146"/>
        <v>0</v>
      </c>
      <c r="AB1706" s="81">
        <f t="shared" si="147"/>
        <v>0</v>
      </c>
      <c r="AC1706" s="338"/>
      <c r="AD1706" s="238"/>
      <c r="AE1706" s="238"/>
      <c r="AF1706" s="184"/>
      <c r="AG1706" s="184"/>
      <c r="AH1706" s="200"/>
      <c r="AI1706" s="200"/>
      <c r="AJ1706" s="216"/>
      <c r="AK1706" s="216"/>
      <c r="AL1706" s="216"/>
      <c r="AM1706" s="252"/>
      <c r="AN1706" s="252"/>
      <c r="AO1706" s="252"/>
      <c r="AP1706" s="252"/>
      <c r="AQ1706" s="265"/>
      <c r="AR1706" s="209"/>
    </row>
    <row r="1707" spans="1:44" ht="13.5" customHeight="1" x14ac:dyDescent="0.2">
      <c r="A1707" s="290"/>
      <c r="B1707" s="275"/>
      <c r="C1707" s="272"/>
      <c r="D1707" s="275"/>
      <c r="E1707" s="281"/>
      <c r="F1707" s="275"/>
      <c r="G1707" s="284"/>
      <c r="H1707" s="197"/>
      <c r="I1707" s="295"/>
      <c r="J1707" s="197"/>
      <c r="K1707" s="195"/>
      <c r="L1707" s="195"/>
      <c r="M1707" s="197"/>
      <c r="N1707" s="184"/>
      <c r="O1707" s="184"/>
      <c r="P1707" s="235"/>
      <c r="Q1707" s="195"/>
      <c r="R1707" s="257"/>
      <c r="S1707" s="30" t="s">
        <v>1809</v>
      </c>
      <c r="T1707" s="76"/>
      <c r="U1707" s="77"/>
      <c r="V1707" s="77"/>
      <c r="W1707" s="77"/>
      <c r="X1707" s="77"/>
      <c r="Y1707" s="77"/>
      <c r="Z1707" s="31" t="str">
        <f t="shared" si="145"/>
        <v/>
      </c>
      <c r="AA1707" s="81">
        <f t="shared" si="146"/>
        <v>0</v>
      </c>
      <c r="AB1707" s="81">
        <f t="shared" si="147"/>
        <v>0</v>
      </c>
      <c r="AC1707" s="338"/>
      <c r="AD1707" s="238"/>
      <c r="AE1707" s="238"/>
      <c r="AF1707" s="184"/>
      <c r="AG1707" s="184"/>
      <c r="AH1707" s="200"/>
      <c r="AI1707" s="200"/>
      <c r="AJ1707" s="216"/>
      <c r="AK1707" s="216"/>
      <c r="AL1707" s="216"/>
      <c r="AM1707" s="252"/>
      <c r="AN1707" s="252"/>
      <c r="AO1707" s="252"/>
      <c r="AP1707" s="252"/>
      <c r="AQ1707" s="265"/>
      <c r="AR1707" s="209"/>
    </row>
    <row r="1708" spans="1:44" ht="13.5" customHeight="1" x14ac:dyDescent="0.2">
      <c r="A1708" s="290"/>
      <c r="B1708" s="275"/>
      <c r="C1708" s="272"/>
      <c r="D1708" s="275"/>
      <c r="E1708" s="281"/>
      <c r="F1708" s="275"/>
      <c r="G1708" s="284"/>
      <c r="H1708" s="197"/>
      <c r="I1708" s="295">
        <v>68.2</v>
      </c>
      <c r="J1708" s="197"/>
      <c r="K1708" s="195"/>
      <c r="L1708" s="195"/>
      <c r="M1708" s="197"/>
      <c r="N1708" s="184"/>
      <c r="O1708" s="184"/>
      <c r="P1708" s="235"/>
      <c r="Q1708" s="195"/>
      <c r="R1708" s="298">
        <f>IF(Q1708="SI",1,IF(Q1708="NO",3,0))</f>
        <v>0</v>
      </c>
      <c r="S1708" s="30" t="s">
        <v>2126</v>
      </c>
      <c r="T1708" s="76"/>
      <c r="U1708" s="77"/>
      <c r="V1708" s="77"/>
      <c r="W1708" s="77"/>
      <c r="X1708" s="77"/>
      <c r="Y1708" s="77"/>
      <c r="Z1708" s="31" t="str">
        <f t="shared" si="145"/>
        <v/>
      </c>
      <c r="AA1708" s="81">
        <f t="shared" si="146"/>
        <v>0</v>
      </c>
      <c r="AB1708" s="81">
        <f t="shared" si="147"/>
        <v>0</v>
      </c>
      <c r="AC1708" s="338"/>
      <c r="AD1708" s="238"/>
      <c r="AE1708" s="238"/>
      <c r="AF1708" s="184"/>
      <c r="AG1708" s="184"/>
      <c r="AH1708" s="200"/>
      <c r="AI1708" s="200"/>
      <c r="AJ1708" s="216"/>
      <c r="AK1708" s="216"/>
      <c r="AL1708" s="216"/>
      <c r="AM1708" s="252"/>
      <c r="AN1708" s="252"/>
      <c r="AO1708" s="252"/>
      <c r="AP1708" s="252"/>
      <c r="AQ1708" s="265"/>
      <c r="AR1708" s="208"/>
    </row>
    <row r="1709" spans="1:44" ht="13.5" customHeight="1" x14ac:dyDescent="0.2">
      <c r="A1709" s="290"/>
      <c r="B1709" s="275"/>
      <c r="C1709" s="272"/>
      <c r="D1709" s="275"/>
      <c r="E1709" s="281"/>
      <c r="F1709" s="275"/>
      <c r="G1709" s="284"/>
      <c r="H1709" s="197"/>
      <c r="I1709" s="295"/>
      <c r="J1709" s="197"/>
      <c r="K1709" s="195"/>
      <c r="L1709" s="195"/>
      <c r="M1709" s="197"/>
      <c r="N1709" s="184"/>
      <c r="O1709" s="184"/>
      <c r="P1709" s="235"/>
      <c r="Q1709" s="195"/>
      <c r="R1709" s="257"/>
      <c r="S1709" s="30" t="s">
        <v>1810</v>
      </c>
      <c r="T1709" s="76"/>
      <c r="U1709" s="77"/>
      <c r="V1709" s="77"/>
      <c r="W1709" s="77"/>
      <c r="X1709" s="77"/>
      <c r="Y1709" s="77"/>
      <c r="Z1709" s="31" t="str">
        <f t="shared" si="145"/>
        <v/>
      </c>
      <c r="AA1709" s="81">
        <f t="shared" si="146"/>
        <v>0</v>
      </c>
      <c r="AB1709" s="81">
        <f t="shared" si="147"/>
        <v>0</v>
      </c>
      <c r="AC1709" s="338"/>
      <c r="AD1709" s="238"/>
      <c r="AE1709" s="238"/>
      <c r="AF1709" s="184"/>
      <c r="AG1709" s="184"/>
      <c r="AH1709" s="200"/>
      <c r="AI1709" s="200"/>
      <c r="AJ1709" s="216"/>
      <c r="AK1709" s="216"/>
      <c r="AL1709" s="216"/>
      <c r="AM1709" s="252"/>
      <c r="AN1709" s="252"/>
      <c r="AO1709" s="252"/>
      <c r="AP1709" s="252"/>
      <c r="AQ1709" s="265"/>
      <c r="AR1709" s="209"/>
    </row>
    <row r="1710" spans="1:44" ht="13.5" customHeight="1" x14ac:dyDescent="0.2">
      <c r="A1710" s="290"/>
      <c r="B1710" s="275"/>
      <c r="C1710" s="272"/>
      <c r="D1710" s="275"/>
      <c r="E1710" s="281"/>
      <c r="F1710" s="275"/>
      <c r="G1710" s="284"/>
      <c r="H1710" s="197"/>
      <c r="I1710" s="295"/>
      <c r="J1710" s="197"/>
      <c r="K1710" s="195"/>
      <c r="L1710" s="195"/>
      <c r="M1710" s="197"/>
      <c r="N1710" s="184"/>
      <c r="O1710" s="184"/>
      <c r="P1710" s="235"/>
      <c r="Q1710" s="195"/>
      <c r="R1710" s="257"/>
      <c r="S1710" s="30" t="s">
        <v>1811</v>
      </c>
      <c r="T1710" s="76"/>
      <c r="U1710" s="77"/>
      <c r="V1710" s="77"/>
      <c r="W1710" s="77"/>
      <c r="X1710" s="77"/>
      <c r="Y1710" s="77"/>
      <c r="Z1710" s="31" t="str">
        <f t="shared" si="145"/>
        <v/>
      </c>
      <c r="AA1710" s="81">
        <f t="shared" si="146"/>
        <v>0</v>
      </c>
      <c r="AB1710" s="81">
        <f t="shared" si="147"/>
        <v>0</v>
      </c>
      <c r="AC1710" s="338"/>
      <c r="AD1710" s="238"/>
      <c r="AE1710" s="238"/>
      <c r="AF1710" s="184"/>
      <c r="AG1710" s="184"/>
      <c r="AH1710" s="200"/>
      <c r="AI1710" s="200"/>
      <c r="AJ1710" s="216"/>
      <c r="AK1710" s="216"/>
      <c r="AL1710" s="216"/>
      <c r="AM1710" s="252"/>
      <c r="AN1710" s="252"/>
      <c r="AO1710" s="252"/>
      <c r="AP1710" s="252"/>
      <c r="AQ1710" s="265"/>
      <c r="AR1710" s="209"/>
    </row>
    <row r="1711" spans="1:44" ht="13.5" customHeight="1" x14ac:dyDescent="0.2">
      <c r="A1711" s="290"/>
      <c r="B1711" s="275"/>
      <c r="C1711" s="272"/>
      <c r="D1711" s="275"/>
      <c r="E1711" s="281"/>
      <c r="F1711" s="275"/>
      <c r="G1711" s="284"/>
      <c r="H1711" s="197"/>
      <c r="I1711" s="295"/>
      <c r="J1711" s="197"/>
      <c r="K1711" s="195"/>
      <c r="L1711" s="195"/>
      <c r="M1711" s="197"/>
      <c r="N1711" s="184"/>
      <c r="O1711" s="184"/>
      <c r="P1711" s="235"/>
      <c r="Q1711" s="195"/>
      <c r="R1711" s="257"/>
      <c r="S1711" s="30" t="s">
        <v>1812</v>
      </c>
      <c r="T1711" s="76"/>
      <c r="U1711" s="77"/>
      <c r="V1711" s="77"/>
      <c r="W1711" s="77"/>
      <c r="X1711" s="77"/>
      <c r="Y1711" s="77"/>
      <c r="Z1711" s="31" t="str">
        <f t="shared" si="145"/>
        <v/>
      </c>
      <c r="AA1711" s="81">
        <f t="shared" si="146"/>
        <v>0</v>
      </c>
      <c r="AB1711" s="81">
        <f t="shared" si="147"/>
        <v>0</v>
      </c>
      <c r="AC1711" s="338"/>
      <c r="AD1711" s="238"/>
      <c r="AE1711" s="238"/>
      <c r="AF1711" s="184"/>
      <c r="AG1711" s="184"/>
      <c r="AH1711" s="200"/>
      <c r="AI1711" s="200"/>
      <c r="AJ1711" s="216"/>
      <c r="AK1711" s="216"/>
      <c r="AL1711" s="216"/>
      <c r="AM1711" s="252"/>
      <c r="AN1711" s="252"/>
      <c r="AO1711" s="252"/>
      <c r="AP1711" s="252"/>
      <c r="AQ1711" s="265"/>
      <c r="AR1711" s="209"/>
    </row>
    <row r="1712" spans="1:44" ht="13.5" customHeight="1" x14ac:dyDescent="0.2">
      <c r="A1712" s="290"/>
      <c r="B1712" s="275"/>
      <c r="C1712" s="272"/>
      <c r="D1712" s="275"/>
      <c r="E1712" s="281"/>
      <c r="F1712" s="275"/>
      <c r="G1712" s="284"/>
      <c r="H1712" s="197"/>
      <c r="I1712" s="295"/>
      <c r="J1712" s="197"/>
      <c r="K1712" s="195"/>
      <c r="L1712" s="195"/>
      <c r="M1712" s="197"/>
      <c r="N1712" s="184"/>
      <c r="O1712" s="184"/>
      <c r="P1712" s="235"/>
      <c r="Q1712" s="195"/>
      <c r="R1712" s="257"/>
      <c r="S1712" s="30" t="s">
        <v>1813</v>
      </c>
      <c r="T1712" s="76"/>
      <c r="U1712" s="77"/>
      <c r="V1712" s="77"/>
      <c r="W1712" s="77"/>
      <c r="X1712" s="77"/>
      <c r="Y1712" s="77"/>
      <c r="Z1712" s="31" t="str">
        <f t="shared" si="145"/>
        <v/>
      </c>
      <c r="AA1712" s="81">
        <f t="shared" si="146"/>
        <v>0</v>
      </c>
      <c r="AB1712" s="81">
        <f t="shared" si="147"/>
        <v>0</v>
      </c>
      <c r="AC1712" s="338"/>
      <c r="AD1712" s="238"/>
      <c r="AE1712" s="238"/>
      <c r="AF1712" s="184"/>
      <c r="AG1712" s="184"/>
      <c r="AH1712" s="200"/>
      <c r="AI1712" s="200"/>
      <c r="AJ1712" s="216"/>
      <c r="AK1712" s="216"/>
      <c r="AL1712" s="216"/>
      <c r="AM1712" s="252"/>
      <c r="AN1712" s="252"/>
      <c r="AO1712" s="252"/>
      <c r="AP1712" s="252"/>
      <c r="AQ1712" s="265"/>
      <c r="AR1712" s="209"/>
    </row>
    <row r="1713" spans="1:44" ht="13.5" customHeight="1" x14ac:dyDescent="0.2">
      <c r="A1713" s="290"/>
      <c r="B1713" s="275"/>
      <c r="C1713" s="272"/>
      <c r="D1713" s="275"/>
      <c r="E1713" s="281"/>
      <c r="F1713" s="275"/>
      <c r="G1713" s="284"/>
      <c r="H1713" s="197"/>
      <c r="I1713" s="295">
        <v>68.3</v>
      </c>
      <c r="J1713" s="197"/>
      <c r="K1713" s="195"/>
      <c r="L1713" s="195"/>
      <c r="M1713" s="197"/>
      <c r="N1713" s="184"/>
      <c r="O1713" s="184"/>
      <c r="P1713" s="235"/>
      <c r="Q1713" s="195"/>
      <c r="R1713" s="298">
        <f>IF(Q1713="SI",1,IF(Q1713="NO",3,0))</f>
        <v>0</v>
      </c>
      <c r="S1713" s="30" t="s">
        <v>2127</v>
      </c>
      <c r="T1713" s="76"/>
      <c r="U1713" s="77"/>
      <c r="V1713" s="77"/>
      <c r="W1713" s="77"/>
      <c r="X1713" s="77"/>
      <c r="Y1713" s="77"/>
      <c r="Z1713" s="31" t="str">
        <f t="shared" si="145"/>
        <v/>
      </c>
      <c r="AA1713" s="81">
        <f t="shared" si="146"/>
        <v>0</v>
      </c>
      <c r="AB1713" s="81">
        <f t="shared" si="147"/>
        <v>0</v>
      </c>
      <c r="AC1713" s="338"/>
      <c r="AD1713" s="238"/>
      <c r="AE1713" s="238"/>
      <c r="AF1713" s="184"/>
      <c r="AG1713" s="184"/>
      <c r="AH1713" s="200"/>
      <c r="AI1713" s="200"/>
      <c r="AJ1713" s="216"/>
      <c r="AK1713" s="216"/>
      <c r="AL1713" s="216"/>
      <c r="AM1713" s="252"/>
      <c r="AN1713" s="252"/>
      <c r="AO1713" s="252"/>
      <c r="AP1713" s="252"/>
      <c r="AQ1713" s="265"/>
      <c r="AR1713" s="208"/>
    </row>
    <row r="1714" spans="1:44" ht="13.5" customHeight="1" x14ac:dyDescent="0.2">
      <c r="A1714" s="290"/>
      <c r="B1714" s="275"/>
      <c r="C1714" s="272"/>
      <c r="D1714" s="275"/>
      <c r="E1714" s="281"/>
      <c r="F1714" s="275"/>
      <c r="G1714" s="284"/>
      <c r="H1714" s="197"/>
      <c r="I1714" s="295"/>
      <c r="J1714" s="197"/>
      <c r="K1714" s="195"/>
      <c r="L1714" s="195"/>
      <c r="M1714" s="197"/>
      <c r="N1714" s="184"/>
      <c r="O1714" s="184"/>
      <c r="P1714" s="235"/>
      <c r="Q1714" s="195"/>
      <c r="R1714" s="257"/>
      <c r="S1714" s="30" t="s">
        <v>1814</v>
      </c>
      <c r="T1714" s="76"/>
      <c r="U1714" s="77"/>
      <c r="V1714" s="77"/>
      <c r="W1714" s="77"/>
      <c r="X1714" s="77"/>
      <c r="Y1714" s="77"/>
      <c r="Z1714" s="31" t="str">
        <f t="shared" si="145"/>
        <v/>
      </c>
      <c r="AA1714" s="81">
        <f t="shared" si="146"/>
        <v>0</v>
      </c>
      <c r="AB1714" s="81">
        <f t="shared" si="147"/>
        <v>0</v>
      </c>
      <c r="AC1714" s="338"/>
      <c r="AD1714" s="238"/>
      <c r="AE1714" s="238"/>
      <c r="AF1714" s="184"/>
      <c r="AG1714" s="184"/>
      <c r="AH1714" s="200"/>
      <c r="AI1714" s="200"/>
      <c r="AJ1714" s="216"/>
      <c r="AK1714" s="216"/>
      <c r="AL1714" s="216"/>
      <c r="AM1714" s="252"/>
      <c r="AN1714" s="252"/>
      <c r="AO1714" s="252"/>
      <c r="AP1714" s="252"/>
      <c r="AQ1714" s="265"/>
      <c r="AR1714" s="209"/>
    </row>
    <row r="1715" spans="1:44" ht="13.5" customHeight="1" x14ac:dyDescent="0.2">
      <c r="A1715" s="290"/>
      <c r="B1715" s="275"/>
      <c r="C1715" s="272"/>
      <c r="D1715" s="275"/>
      <c r="E1715" s="281"/>
      <c r="F1715" s="275"/>
      <c r="G1715" s="284"/>
      <c r="H1715" s="197"/>
      <c r="I1715" s="295"/>
      <c r="J1715" s="197"/>
      <c r="K1715" s="195"/>
      <c r="L1715" s="195"/>
      <c r="M1715" s="197"/>
      <c r="N1715" s="184"/>
      <c r="O1715" s="184"/>
      <c r="P1715" s="235"/>
      <c r="Q1715" s="195"/>
      <c r="R1715" s="257"/>
      <c r="S1715" s="30" t="s">
        <v>1815</v>
      </c>
      <c r="T1715" s="76"/>
      <c r="U1715" s="77"/>
      <c r="V1715" s="77"/>
      <c r="W1715" s="77"/>
      <c r="X1715" s="77"/>
      <c r="Y1715" s="77"/>
      <c r="Z1715" s="31" t="str">
        <f t="shared" si="145"/>
        <v/>
      </c>
      <c r="AA1715" s="81">
        <f t="shared" si="146"/>
        <v>0</v>
      </c>
      <c r="AB1715" s="81">
        <f t="shared" si="147"/>
        <v>0</v>
      </c>
      <c r="AC1715" s="338"/>
      <c r="AD1715" s="238"/>
      <c r="AE1715" s="238"/>
      <c r="AF1715" s="184"/>
      <c r="AG1715" s="184"/>
      <c r="AH1715" s="200"/>
      <c r="AI1715" s="200"/>
      <c r="AJ1715" s="216"/>
      <c r="AK1715" s="216"/>
      <c r="AL1715" s="216"/>
      <c r="AM1715" s="252"/>
      <c r="AN1715" s="252"/>
      <c r="AO1715" s="252"/>
      <c r="AP1715" s="252"/>
      <c r="AQ1715" s="265"/>
      <c r="AR1715" s="209"/>
    </row>
    <row r="1716" spans="1:44" ht="13.5" customHeight="1" x14ac:dyDescent="0.2">
      <c r="A1716" s="290"/>
      <c r="B1716" s="275"/>
      <c r="C1716" s="272"/>
      <c r="D1716" s="275"/>
      <c r="E1716" s="281"/>
      <c r="F1716" s="275"/>
      <c r="G1716" s="284"/>
      <c r="H1716" s="197"/>
      <c r="I1716" s="295"/>
      <c r="J1716" s="197"/>
      <c r="K1716" s="195"/>
      <c r="L1716" s="195"/>
      <c r="M1716" s="197"/>
      <c r="N1716" s="184"/>
      <c r="O1716" s="184"/>
      <c r="P1716" s="235"/>
      <c r="Q1716" s="195"/>
      <c r="R1716" s="257"/>
      <c r="S1716" s="30" t="s">
        <v>1816</v>
      </c>
      <c r="T1716" s="76"/>
      <c r="U1716" s="77"/>
      <c r="V1716" s="77"/>
      <c r="W1716" s="77"/>
      <c r="X1716" s="77"/>
      <c r="Y1716" s="77"/>
      <c r="Z1716" s="31" t="str">
        <f t="shared" si="145"/>
        <v/>
      </c>
      <c r="AA1716" s="81">
        <f t="shared" si="146"/>
        <v>0</v>
      </c>
      <c r="AB1716" s="81">
        <f t="shared" si="147"/>
        <v>0</v>
      </c>
      <c r="AC1716" s="338"/>
      <c r="AD1716" s="238"/>
      <c r="AE1716" s="238"/>
      <c r="AF1716" s="184"/>
      <c r="AG1716" s="184"/>
      <c r="AH1716" s="200"/>
      <c r="AI1716" s="200"/>
      <c r="AJ1716" s="216"/>
      <c r="AK1716" s="216"/>
      <c r="AL1716" s="216"/>
      <c r="AM1716" s="252"/>
      <c r="AN1716" s="252"/>
      <c r="AO1716" s="252"/>
      <c r="AP1716" s="252"/>
      <c r="AQ1716" s="265"/>
      <c r="AR1716" s="209"/>
    </row>
    <row r="1717" spans="1:44" ht="13.5" customHeight="1" x14ac:dyDescent="0.2">
      <c r="A1717" s="290"/>
      <c r="B1717" s="275"/>
      <c r="C1717" s="272"/>
      <c r="D1717" s="275"/>
      <c r="E1717" s="281"/>
      <c r="F1717" s="275"/>
      <c r="G1717" s="284"/>
      <c r="H1717" s="197"/>
      <c r="I1717" s="295"/>
      <c r="J1717" s="197"/>
      <c r="K1717" s="195"/>
      <c r="L1717" s="195"/>
      <c r="M1717" s="197"/>
      <c r="N1717" s="184"/>
      <c r="O1717" s="184"/>
      <c r="P1717" s="235"/>
      <c r="Q1717" s="195"/>
      <c r="R1717" s="257"/>
      <c r="S1717" s="30" t="s">
        <v>1817</v>
      </c>
      <c r="T1717" s="76"/>
      <c r="U1717" s="77"/>
      <c r="V1717" s="77"/>
      <c r="W1717" s="77"/>
      <c r="X1717" s="77"/>
      <c r="Y1717" s="77"/>
      <c r="Z1717" s="31" t="str">
        <f t="shared" si="145"/>
        <v/>
      </c>
      <c r="AA1717" s="81">
        <f t="shared" si="146"/>
        <v>0</v>
      </c>
      <c r="AB1717" s="81">
        <f t="shared" si="147"/>
        <v>0</v>
      </c>
      <c r="AC1717" s="338"/>
      <c r="AD1717" s="238"/>
      <c r="AE1717" s="238"/>
      <c r="AF1717" s="184"/>
      <c r="AG1717" s="184"/>
      <c r="AH1717" s="200"/>
      <c r="AI1717" s="200"/>
      <c r="AJ1717" s="216"/>
      <c r="AK1717" s="216"/>
      <c r="AL1717" s="216"/>
      <c r="AM1717" s="252"/>
      <c r="AN1717" s="252"/>
      <c r="AO1717" s="252"/>
      <c r="AP1717" s="252"/>
      <c r="AQ1717" s="265"/>
      <c r="AR1717" s="209"/>
    </row>
    <row r="1718" spans="1:44" ht="13.5" customHeight="1" x14ac:dyDescent="0.2">
      <c r="A1718" s="290"/>
      <c r="B1718" s="275"/>
      <c r="C1718" s="272"/>
      <c r="D1718" s="275"/>
      <c r="E1718" s="281"/>
      <c r="F1718" s="275"/>
      <c r="G1718" s="284"/>
      <c r="H1718" s="197"/>
      <c r="I1718" s="295">
        <v>68.400000000000006</v>
      </c>
      <c r="J1718" s="197"/>
      <c r="K1718" s="195"/>
      <c r="L1718" s="195"/>
      <c r="M1718" s="197"/>
      <c r="N1718" s="184"/>
      <c r="O1718" s="184"/>
      <c r="P1718" s="235"/>
      <c r="Q1718" s="195"/>
      <c r="R1718" s="298">
        <f>IF(Q1718="SI",1,IF(Q1718="NO",3,0))</f>
        <v>0</v>
      </c>
      <c r="S1718" s="30" t="s">
        <v>1818</v>
      </c>
      <c r="T1718" s="76"/>
      <c r="U1718" s="77"/>
      <c r="V1718" s="77"/>
      <c r="W1718" s="77"/>
      <c r="X1718" s="77"/>
      <c r="Y1718" s="77"/>
      <c r="Z1718" s="31" t="str">
        <f t="shared" si="145"/>
        <v/>
      </c>
      <c r="AA1718" s="81">
        <f t="shared" si="146"/>
        <v>0</v>
      </c>
      <c r="AB1718" s="81">
        <f t="shared" si="147"/>
        <v>0</v>
      </c>
      <c r="AC1718" s="338"/>
      <c r="AD1718" s="238"/>
      <c r="AE1718" s="238"/>
      <c r="AF1718" s="184"/>
      <c r="AG1718" s="184"/>
      <c r="AH1718" s="200"/>
      <c r="AI1718" s="200"/>
      <c r="AJ1718" s="216"/>
      <c r="AK1718" s="216"/>
      <c r="AL1718" s="216"/>
      <c r="AM1718" s="252"/>
      <c r="AN1718" s="252"/>
      <c r="AO1718" s="252"/>
      <c r="AP1718" s="252"/>
      <c r="AQ1718" s="265"/>
      <c r="AR1718" s="208"/>
    </row>
    <row r="1719" spans="1:44" ht="13.5" customHeight="1" x14ac:dyDescent="0.2">
      <c r="A1719" s="290"/>
      <c r="B1719" s="275"/>
      <c r="C1719" s="272"/>
      <c r="D1719" s="275"/>
      <c r="E1719" s="281"/>
      <c r="F1719" s="275"/>
      <c r="G1719" s="284"/>
      <c r="H1719" s="197"/>
      <c r="I1719" s="295"/>
      <c r="J1719" s="197"/>
      <c r="K1719" s="195"/>
      <c r="L1719" s="195"/>
      <c r="M1719" s="197"/>
      <c r="N1719" s="184"/>
      <c r="O1719" s="184"/>
      <c r="P1719" s="235"/>
      <c r="Q1719" s="195"/>
      <c r="R1719" s="257"/>
      <c r="S1719" s="30" t="s">
        <v>1819</v>
      </c>
      <c r="T1719" s="76"/>
      <c r="U1719" s="77"/>
      <c r="V1719" s="77"/>
      <c r="W1719" s="77"/>
      <c r="X1719" s="77"/>
      <c r="Y1719" s="77"/>
      <c r="Z1719" s="31" t="str">
        <f t="shared" si="145"/>
        <v/>
      </c>
      <c r="AA1719" s="81">
        <f t="shared" si="146"/>
        <v>0</v>
      </c>
      <c r="AB1719" s="81">
        <f t="shared" si="147"/>
        <v>0</v>
      </c>
      <c r="AC1719" s="338"/>
      <c r="AD1719" s="238"/>
      <c r="AE1719" s="238"/>
      <c r="AF1719" s="184"/>
      <c r="AG1719" s="184"/>
      <c r="AH1719" s="200"/>
      <c r="AI1719" s="200"/>
      <c r="AJ1719" s="216"/>
      <c r="AK1719" s="216"/>
      <c r="AL1719" s="216"/>
      <c r="AM1719" s="252"/>
      <c r="AN1719" s="252"/>
      <c r="AO1719" s="252"/>
      <c r="AP1719" s="252"/>
      <c r="AQ1719" s="265"/>
      <c r="AR1719" s="209"/>
    </row>
    <row r="1720" spans="1:44" ht="13.5" customHeight="1" x14ac:dyDescent="0.2">
      <c r="A1720" s="290"/>
      <c r="B1720" s="275"/>
      <c r="C1720" s="272"/>
      <c r="D1720" s="275"/>
      <c r="E1720" s="281"/>
      <c r="F1720" s="275"/>
      <c r="G1720" s="284"/>
      <c r="H1720" s="197"/>
      <c r="I1720" s="295"/>
      <c r="J1720" s="197"/>
      <c r="K1720" s="195"/>
      <c r="L1720" s="195"/>
      <c r="M1720" s="197"/>
      <c r="N1720" s="184"/>
      <c r="O1720" s="184"/>
      <c r="P1720" s="235"/>
      <c r="Q1720" s="195"/>
      <c r="R1720" s="257"/>
      <c r="S1720" s="30" t="s">
        <v>1820</v>
      </c>
      <c r="T1720" s="76"/>
      <c r="U1720" s="77"/>
      <c r="V1720" s="77"/>
      <c r="W1720" s="77"/>
      <c r="X1720" s="77"/>
      <c r="Y1720" s="77"/>
      <c r="Z1720" s="31" t="str">
        <f t="shared" si="145"/>
        <v/>
      </c>
      <c r="AA1720" s="81">
        <f t="shared" si="146"/>
        <v>0</v>
      </c>
      <c r="AB1720" s="81">
        <f t="shared" si="147"/>
        <v>0</v>
      </c>
      <c r="AC1720" s="338"/>
      <c r="AD1720" s="238"/>
      <c r="AE1720" s="238"/>
      <c r="AF1720" s="184"/>
      <c r="AG1720" s="184"/>
      <c r="AH1720" s="200"/>
      <c r="AI1720" s="200"/>
      <c r="AJ1720" s="216"/>
      <c r="AK1720" s="216"/>
      <c r="AL1720" s="216"/>
      <c r="AM1720" s="252"/>
      <c r="AN1720" s="252"/>
      <c r="AO1720" s="252"/>
      <c r="AP1720" s="252"/>
      <c r="AQ1720" s="265"/>
      <c r="AR1720" s="209"/>
    </row>
    <row r="1721" spans="1:44" ht="13.5" customHeight="1" x14ac:dyDescent="0.2">
      <c r="A1721" s="290"/>
      <c r="B1721" s="275"/>
      <c r="C1721" s="272"/>
      <c r="D1721" s="275"/>
      <c r="E1721" s="281"/>
      <c r="F1721" s="275"/>
      <c r="G1721" s="284"/>
      <c r="H1721" s="197"/>
      <c r="I1721" s="295"/>
      <c r="J1721" s="197"/>
      <c r="K1721" s="195"/>
      <c r="L1721" s="195"/>
      <c r="M1721" s="197"/>
      <c r="N1721" s="184"/>
      <c r="O1721" s="184"/>
      <c r="P1721" s="235"/>
      <c r="Q1721" s="195"/>
      <c r="R1721" s="257"/>
      <c r="S1721" s="30" t="s">
        <v>1821</v>
      </c>
      <c r="T1721" s="76"/>
      <c r="U1721" s="77"/>
      <c r="V1721" s="77"/>
      <c r="W1721" s="77"/>
      <c r="X1721" s="77"/>
      <c r="Y1721" s="77"/>
      <c r="Z1721" s="31" t="str">
        <f t="shared" si="145"/>
        <v/>
      </c>
      <c r="AA1721" s="81">
        <f t="shared" si="146"/>
        <v>0</v>
      </c>
      <c r="AB1721" s="81">
        <f t="shared" si="147"/>
        <v>0</v>
      </c>
      <c r="AC1721" s="338"/>
      <c r="AD1721" s="238"/>
      <c r="AE1721" s="238"/>
      <c r="AF1721" s="184"/>
      <c r="AG1721" s="184"/>
      <c r="AH1721" s="200"/>
      <c r="AI1721" s="200"/>
      <c r="AJ1721" s="216"/>
      <c r="AK1721" s="216"/>
      <c r="AL1721" s="216"/>
      <c r="AM1721" s="252"/>
      <c r="AN1721" s="252"/>
      <c r="AO1721" s="252"/>
      <c r="AP1721" s="252"/>
      <c r="AQ1721" s="265"/>
      <c r="AR1721" s="209"/>
    </row>
    <row r="1722" spans="1:44" ht="13.5" customHeight="1" x14ac:dyDescent="0.2">
      <c r="A1722" s="290"/>
      <c r="B1722" s="275"/>
      <c r="C1722" s="272"/>
      <c r="D1722" s="275"/>
      <c r="E1722" s="281"/>
      <c r="F1722" s="275"/>
      <c r="G1722" s="284"/>
      <c r="H1722" s="197"/>
      <c r="I1722" s="295"/>
      <c r="J1722" s="197"/>
      <c r="K1722" s="195"/>
      <c r="L1722" s="195"/>
      <c r="M1722" s="197"/>
      <c r="N1722" s="184"/>
      <c r="O1722" s="184"/>
      <c r="P1722" s="235"/>
      <c r="Q1722" s="195"/>
      <c r="R1722" s="257"/>
      <c r="S1722" s="30" t="s">
        <v>1822</v>
      </c>
      <c r="T1722" s="76"/>
      <c r="U1722" s="77"/>
      <c r="V1722" s="77"/>
      <c r="W1722" s="77"/>
      <c r="X1722" s="77"/>
      <c r="Y1722" s="77"/>
      <c r="Z1722" s="31" t="str">
        <f t="shared" si="145"/>
        <v/>
      </c>
      <c r="AA1722" s="81">
        <f t="shared" si="146"/>
        <v>0</v>
      </c>
      <c r="AB1722" s="81">
        <f t="shared" si="147"/>
        <v>0</v>
      </c>
      <c r="AC1722" s="338"/>
      <c r="AD1722" s="238"/>
      <c r="AE1722" s="238"/>
      <c r="AF1722" s="184"/>
      <c r="AG1722" s="184"/>
      <c r="AH1722" s="200"/>
      <c r="AI1722" s="200"/>
      <c r="AJ1722" s="216"/>
      <c r="AK1722" s="216"/>
      <c r="AL1722" s="216"/>
      <c r="AM1722" s="252"/>
      <c r="AN1722" s="252"/>
      <c r="AO1722" s="252"/>
      <c r="AP1722" s="252"/>
      <c r="AQ1722" s="265"/>
      <c r="AR1722" s="209"/>
    </row>
    <row r="1723" spans="1:44" ht="13.5" customHeight="1" x14ac:dyDescent="0.2">
      <c r="A1723" s="290"/>
      <c r="B1723" s="275"/>
      <c r="C1723" s="272"/>
      <c r="D1723" s="275"/>
      <c r="E1723" s="281"/>
      <c r="F1723" s="275"/>
      <c r="G1723" s="284"/>
      <c r="H1723" s="197"/>
      <c r="I1723" s="295">
        <v>68.5</v>
      </c>
      <c r="J1723" s="197"/>
      <c r="K1723" s="195"/>
      <c r="L1723" s="195"/>
      <c r="M1723" s="197"/>
      <c r="N1723" s="184"/>
      <c r="O1723" s="184"/>
      <c r="P1723" s="235"/>
      <c r="Q1723" s="195"/>
      <c r="R1723" s="298">
        <f>IF(Q1723="SI",1,IF(Q1723="NO",3,0))</f>
        <v>0</v>
      </c>
      <c r="S1723" s="30" t="s">
        <v>1823</v>
      </c>
      <c r="T1723" s="76"/>
      <c r="U1723" s="77"/>
      <c r="V1723" s="77"/>
      <c r="W1723" s="77"/>
      <c r="X1723" s="77"/>
      <c r="Y1723" s="77"/>
      <c r="Z1723" s="31" t="str">
        <f t="shared" si="145"/>
        <v/>
      </c>
      <c r="AA1723" s="81">
        <f t="shared" si="146"/>
        <v>0</v>
      </c>
      <c r="AB1723" s="81">
        <f t="shared" si="147"/>
        <v>0</v>
      </c>
      <c r="AC1723" s="338"/>
      <c r="AD1723" s="238"/>
      <c r="AE1723" s="238"/>
      <c r="AF1723" s="184"/>
      <c r="AG1723" s="184"/>
      <c r="AH1723" s="200"/>
      <c r="AI1723" s="200"/>
      <c r="AJ1723" s="216"/>
      <c r="AK1723" s="216"/>
      <c r="AL1723" s="216"/>
      <c r="AM1723" s="252"/>
      <c r="AN1723" s="252"/>
      <c r="AO1723" s="252"/>
      <c r="AP1723" s="252"/>
      <c r="AQ1723" s="265"/>
      <c r="AR1723" s="208"/>
    </row>
    <row r="1724" spans="1:44" ht="13.5" customHeight="1" x14ac:dyDescent="0.2">
      <c r="A1724" s="290"/>
      <c r="B1724" s="275"/>
      <c r="C1724" s="272"/>
      <c r="D1724" s="275"/>
      <c r="E1724" s="281"/>
      <c r="F1724" s="275"/>
      <c r="G1724" s="284"/>
      <c r="H1724" s="197"/>
      <c r="I1724" s="295"/>
      <c r="J1724" s="197"/>
      <c r="K1724" s="195"/>
      <c r="L1724" s="195"/>
      <c r="M1724" s="197"/>
      <c r="N1724" s="184"/>
      <c r="O1724" s="184"/>
      <c r="P1724" s="235"/>
      <c r="Q1724" s="195"/>
      <c r="R1724" s="257"/>
      <c r="S1724" s="30" t="s">
        <v>1824</v>
      </c>
      <c r="T1724" s="76"/>
      <c r="U1724" s="77"/>
      <c r="V1724" s="77"/>
      <c r="W1724" s="77"/>
      <c r="X1724" s="77"/>
      <c r="Y1724" s="77"/>
      <c r="Z1724" s="31" t="str">
        <f t="shared" si="145"/>
        <v/>
      </c>
      <c r="AA1724" s="81">
        <f t="shared" si="146"/>
        <v>0</v>
      </c>
      <c r="AB1724" s="81">
        <f t="shared" si="147"/>
        <v>0</v>
      </c>
      <c r="AC1724" s="338"/>
      <c r="AD1724" s="238"/>
      <c r="AE1724" s="238"/>
      <c r="AF1724" s="184"/>
      <c r="AG1724" s="184"/>
      <c r="AH1724" s="200"/>
      <c r="AI1724" s="200"/>
      <c r="AJ1724" s="216"/>
      <c r="AK1724" s="216"/>
      <c r="AL1724" s="216"/>
      <c r="AM1724" s="252"/>
      <c r="AN1724" s="252"/>
      <c r="AO1724" s="252"/>
      <c r="AP1724" s="252"/>
      <c r="AQ1724" s="265"/>
      <c r="AR1724" s="209"/>
    </row>
    <row r="1725" spans="1:44" ht="13.5" customHeight="1" x14ac:dyDescent="0.2">
      <c r="A1725" s="290"/>
      <c r="B1725" s="275"/>
      <c r="C1725" s="272"/>
      <c r="D1725" s="275"/>
      <c r="E1725" s="281"/>
      <c r="F1725" s="275"/>
      <c r="G1725" s="284"/>
      <c r="H1725" s="197"/>
      <c r="I1725" s="295"/>
      <c r="J1725" s="197"/>
      <c r="K1725" s="195"/>
      <c r="L1725" s="195"/>
      <c r="M1725" s="197"/>
      <c r="N1725" s="184"/>
      <c r="O1725" s="184"/>
      <c r="P1725" s="235"/>
      <c r="Q1725" s="195"/>
      <c r="R1725" s="257"/>
      <c r="S1725" s="30" t="s">
        <v>1825</v>
      </c>
      <c r="T1725" s="76"/>
      <c r="U1725" s="77"/>
      <c r="V1725" s="77"/>
      <c r="W1725" s="77"/>
      <c r="X1725" s="77"/>
      <c r="Y1725" s="77"/>
      <c r="Z1725" s="31" t="str">
        <f t="shared" si="145"/>
        <v/>
      </c>
      <c r="AA1725" s="81">
        <f t="shared" si="146"/>
        <v>0</v>
      </c>
      <c r="AB1725" s="81">
        <f t="shared" si="147"/>
        <v>0</v>
      </c>
      <c r="AC1725" s="338"/>
      <c r="AD1725" s="238"/>
      <c r="AE1725" s="238"/>
      <c r="AF1725" s="184"/>
      <c r="AG1725" s="184"/>
      <c r="AH1725" s="200"/>
      <c r="AI1725" s="200"/>
      <c r="AJ1725" s="216"/>
      <c r="AK1725" s="216"/>
      <c r="AL1725" s="216"/>
      <c r="AM1725" s="252"/>
      <c r="AN1725" s="252"/>
      <c r="AO1725" s="252"/>
      <c r="AP1725" s="252"/>
      <c r="AQ1725" s="265"/>
      <c r="AR1725" s="209"/>
    </row>
    <row r="1726" spans="1:44" ht="13.5" customHeight="1" x14ac:dyDescent="0.2">
      <c r="A1726" s="290"/>
      <c r="B1726" s="275"/>
      <c r="C1726" s="272"/>
      <c r="D1726" s="275"/>
      <c r="E1726" s="281"/>
      <c r="F1726" s="275"/>
      <c r="G1726" s="284"/>
      <c r="H1726" s="197"/>
      <c r="I1726" s="295"/>
      <c r="J1726" s="197"/>
      <c r="K1726" s="195"/>
      <c r="L1726" s="195"/>
      <c r="M1726" s="197"/>
      <c r="N1726" s="184"/>
      <c r="O1726" s="184"/>
      <c r="P1726" s="235"/>
      <c r="Q1726" s="195"/>
      <c r="R1726" s="257"/>
      <c r="S1726" s="30" t="s">
        <v>1826</v>
      </c>
      <c r="T1726" s="76"/>
      <c r="U1726" s="77"/>
      <c r="V1726" s="77"/>
      <c r="W1726" s="77"/>
      <c r="X1726" s="77"/>
      <c r="Y1726" s="77"/>
      <c r="Z1726" s="31" t="str">
        <f t="shared" si="145"/>
        <v/>
      </c>
      <c r="AA1726" s="81">
        <f t="shared" si="146"/>
        <v>0</v>
      </c>
      <c r="AB1726" s="81">
        <f t="shared" si="147"/>
        <v>0</v>
      </c>
      <c r="AC1726" s="338"/>
      <c r="AD1726" s="238"/>
      <c r="AE1726" s="238"/>
      <c r="AF1726" s="184"/>
      <c r="AG1726" s="184"/>
      <c r="AH1726" s="200"/>
      <c r="AI1726" s="200"/>
      <c r="AJ1726" s="216"/>
      <c r="AK1726" s="216"/>
      <c r="AL1726" s="216"/>
      <c r="AM1726" s="252"/>
      <c r="AN1726" s="252"/>
      <c r="AO1726" s="252"/>
      <c r="AP1726" s="252"/>
      <c r="AQ1726" s="265"/>
      <c r="AR1726" s="209"/>
    </row>
    <row r="1727" spans="1:44" ht="13.5" customHeight="1" x14ac:dyDescent="0.2">
      <c r="A1727" s="291"/>
      <c r="B1727" s="276"/>
      <c r="C1727" s="273"/>
      <c r="D1727" s="276"/>
      <c r="E1727" s="282"/>
      <c r="F1727" s="276"/>
      <c r="G1727" s="285"/>
      <c r="H1727" s="198"/>
      <c r="I1727" s="296"/>
      <c r="J1727" s="197"/>
      <c r="K1727" s="233"/>
      <c r="L1727" s="233"/>
      <c r="M1727" s="198"/>
      <c r="N1727" s="185"/>
      <c r="O1727" s="185"/>
      <c r="P1727" s="236"/>
      <c r="Q1727" s="233"/>
      <c r="R1727" s="299"/>
      <c r="S1727" s="32" t="s">
        <v>1827</v>
      </c>
      <c r="T1727" s="78"/>
      <c r="U1727" s="79"/>
      <c r="V1727" s="79"/>
      <c r="W1727" s="79"/>
      <c r="X1727" s="79"/>
      <c r="Y1727" s="79"/>
      <c r="Z1727" s="33" t="str">
        <f t="shared" si="145"/>
        <v/>
      </c>
      <c r="AA1727" s="82">
        <f t="shared" si="146"/>
        <v>0</v>
      </c>
      <c r="AB1727" s="82">
        <f t="shared" si="147"/>
        <v>0</v>
      </c>
      <c r="AC1727" s="339"/>
      <c r="AD1727" s="239"/>
      <c r="AE1727" s="239"/>
      <c r="AF1727" s="185"/>
      <c r="AG1727" s="185"/>
      <c r="AH1727" s="201"/>
      <c r="AI1727" s="201"/>
      <c r="AJ1727" s="217"/>
      <c r="AK1727" s="217"/>
      <c r="AL1727" s="217"/>
      <c r="AM1727" s="253"/>
      <c r="AN1727" s="253"/>
      <c r="AO1727" s="253"/>
      <c r="AP1727" s="253"/>
      <c r="AQ1727" s="266"/>
      <c r="AR1727" s="210"/>
    </row>
    <row r="1728" spans="1:44" ht="13.5" customHeight="1" x14ac:dyDescent="0.2">
      <c r="A1728" s="277" t="str">
        <f>IF(E1728&lt;&gt;"",'Información General'!$D$15&amp;"_"&amp;+$A$1+69,"")</f>
        <v/>
      </c>
      <c r="B1728" s="286"/>
      <c r="C1728" s="304"/>
      <c r="D1728" s="286"/>
      <c r="E1728" s="301"/>
      <c r="F1728" s="286"/>
      <c r="G1728" s="224"/>
      <c r="H1728" s="242"/>
      <c r="I1728" s="245">
        <v>69.099999999999994</v>
      </c>
      <c r="J1728" s="227"/>
      <c r="K1728" s="232"/>
      <c r="L1728" s="232"/>
      <c r="M1728" s="227"/>
      <c r="N1728" s="189"/>
      <c r="O1728" s="189"/>
      <c r="P1728" s="192" t="str">
        <f>IF(AND(N1728&lt;&gt;"",O1728&lt;&gt;""),IF(AND(N1728&gt;5,O1728&gt;5),"I",IF(AND(N1728&lt;=5,O1728&gt;5),"II",IF(AND(N1728&gt;5,O1728&lt;=5),"IV",IF(AND(N1728&lt;=5,O1728&lt;=5),"III")))),"")</f>
        <v/>
      </c>
      <c r="Q1728" s="232"/>
      <c r="R1728" s="310">
        <f>IF(Q1728="SI",1,IF(Q1728="NO",3,0))</f>
        <v>0</v>
      </c>
      <c r="S1728" s="28" t="s">
        <v>1828</v>
      </c>
      <c r="T1728" s="73"/>
      <c r="U1728" s="74"/>
      <c r="V1728" s="74"/>
      <c r="W1728" s="74"/>
      <c r="X1728" s="74"/>
      <c r="Y1728" s="74"/>
      <c r="Z1728" s="29" t="str">
        <f t="shared" si="145"/>
        <v/>
      </c>
      <c r="AA1728" s="80">
        <f t="shared" ref="AA1728:AA1759" si="148">IF(Z1728="Suficiente",1,0)</f>
        <v>0</v>
      </c>
      <c r="AB1728" s="80">
        <f>IF(Z1728="Deficiente",1,0)</f>
        <v>0</v>
      </c>
      <c r="AC1728" s="307" t="str">
        <f>IF(SUM(R1728:R1752)&gt;=1,IF((SUM(R1728:R1752)/COUNTA(Q1728:Q1752))=1,IF(SUM(AA1728:AA1752)&gt;=1,IF(SUM(AA1728:AA1752)/(SUM(AA1728:AA1752)+SUM(AB1728:AB1752))=100%,"SI","NO"),"NO"),"NO"),"")</f>
        <v/>
      </c>
      <c r="AD1728" s="241" t="str">
        <f>IF($N1728=1,"b","")</f>
        <v/>
      </c>
      <c r="AE1728" s="241" t="str">
        <f>IF($O1728=1,"b","")</f>
        <v/>
      </c>
      <c r="AF1728" s="189"/>
      <c r="AG1728" s="189"/>
      <c r="AH1728" s="202">
        <f>IF(OR($AD1728="b",$AE1728="b"),2,0)</f>
        <v>0</v>
      </c>
      <c r="AI1728" s="202">
        <f>IF(AND($N1728=1,$AF1728=1,$O1728=1,$AG1728=1),1,0)</f>
        <v>0</v>
      </c>
      <c r="AJ1728" s="186">
        <f>IF(AF1728&lt;&gt;"",IF(AI1728=1,1,IF(OR($AF1728&gt;$N1728,AND($AC1728="SI",$AF1728=$N1728),AND($AC1728="NO",$AF1728&lt;&gt;$N1728)),0,1)),0)</f>
        <v>0</v>
      </c>
      <c r="AK1728" s="186">
        <f>IF(AG1728&lt;&gt;"",IF(AI1728=1,1,IF(OR(AG1728&gt;O1728,AND(AC1728="SI",AG1728=O1728),AND(AC1728="NO",AG1728&lt;&gt;O1728)),0,1)),0)</f>
        <v>0</v>
      </c>
      <c r="AL1728" s="186">
        <f>IF(AC1728&lt;&gt;"",(+AI1728+AJ1728+AK1728),0)</f>
        <v>0</v>
      </c>
      <c r="AM1728" s="251" t="str">
        <f>IF($AL1728&gt;=2,IF(AND($AF1728="",$AG1728=""),"",IF(AND($AF1728&gt;5,$AG1728&gt;5),"I","")),"")</f>
        <v/>
      </c>
      <c r="AN1728" s="251" t="str">
        <f>IF($AL1728&gt;=2,IF(AND($AF1728="",$AG1728=""),"",IF(AND($AF1728&lt;6,$AG1728&gt;5),"II","")),"")</f>
        <v/>
      </c>
      <c r="AO1728" s="251" t="str">
        <f>IF($AL1728&gt;=2,IF(AND($AF1728="",$AG1728=""),"",IF(AND($AF1728&lt;6,$AG1728&lt;6),"III","")),"")</f>
        <v/>
      </c>
      <c r="AP1728" s="251" t="str">
        <f>IF($AL1728&gt;=2,IF(AND($AF1728="",$AG1728=""),"",IF(AND($AF1728&gt;5,$AG1728&lt;6),"IV","")),"")</f>
        <v/>
      </c>
      <c r="AQ1728" s="261"/>
      <c r="AR1728" s="254"/>
    </row>
    <row r="1729" spans="1:44" ht="13.5" customHeight="1" x14ac:dyDescent="0.2">
      <c r="A1729" s="278"/>
      <c r="B1729" s="287"/>
      <c r="C1729" s="305"/>
      <c r="D1729" s="287"/>
      <c r="E1729" s="302"/>
      <c r="F1729" s="287"/>
      <c r="G1729" s="225"/>
      <c r="H1729" s="197"/>
      <c r="I1729" s="243"/>
      <c r="J1729" s="182"/>
      <c r="K1729" s="180"/>
      <c r="L1729" s="180"/>
      <c r="M1729" s="182"/>
      <c r="N1729" s="190"/>
      <c r="O1729" s="190"/>
      <c r="P1729" s="193"/>
      <c r="Q1729" s="180"/>
      <c r="R1729" s="257"/>
      <c r="S1729" s="30" t="s">
        <v>1829</v>
      </c>
      <c r="T1729" s="76"/>
      <c r="U1729" s="77"/>
      <c r="V1729" s="77"/>
      <c r="W1729" s="77"/>
      <c r="X1729" s="77"/>
      <c r="Y1729" s="77"/>
      <c r="Z1729" s="31" t="str">
        <f t="shared" si="145"/>
        <v/>
      </c>
      <c r="AA1729" s="81">
        <f t="shared" si="148"/>
        <v>0</v>
      </c>
      <c r="AB1729" s="81">
        <f t="shared" ref="AB1729:AB1752" si="149">IF(Z1729="Deficiente",1,0)</f>
        <v>0</v>
      </c>
      <c r="AC1729" s="308"/>
      <c r="AD1729" s="238"/>
      <c r="AE1729" s="238"/>
      <c r="AF1729" s="190"/>
      <c r="AG1729" s="190"/>
      <c r="AH1729" s="200"/>
      <c r="AI1729" s="200"/>
      <c r="AJ1729" s="187"/>
      <c r="AK1729" s="187"/>
      <c r="AL1729" s="187"/>
      <c r="AM1729" s="252"/>
      <c r="AN1729" s="252"/>
      <c r="AO1729" s="252"/>
      <c r="AP1729" s="252"/>
      <c r="AQ1729" s="262"/>
      <c r="AR1729" s="209"/>
    </row>
    <row r="1730" spans="1:44" ht="13.5" customHeight="1" x14ac:dyDescent="0.2">
      <c r="A1730" s="278"/>
      <c r="B1730" s="287"/>
      <c r="C1730" s="305"/>
      <c r="D1730" s="287"/>
      <c r="E1730" s="302"/>
      <c r="F1730" s="287"/>
      <c r="G1730" s="225"/>
      <c r="H1730" s="197"/>
      <c r="I1730" s="243"/>
      <c r="J1730" s="182"/>
      <c r="K1730" s="180"/>
      <c r="L1730" s="180"/>
      <c r="M1730" s="182"/>
      <c r="N1730" s="190"/>
      <c r="O1730" s="190"/>
      <c r="P1730" s="193"/>
      <c r="Q1730" s="180"/>
      <c r="R1730" s="257"/>
      <c r="S1730" s="30" t="s">
        <v>1830</v>
      </c>
      <c r="T1730" s="76"/>
      <c r="U1730" s="77"/>
      <c r="V1730" s="77"/>
      <c r="W1730" s="77"/>
      <c r="X1730" s="77"/>
      <c r="Y1730" s="77"/>
      <c r="Z1730" s="31" t="str">
        <f t="shared" si="145"/>
        <v/>
      </c>
      <c r="AA1730" s="81">
        <f t="shared" si="148"/>
        <v>0</v>
      </c>
      <c r="AB1730" s="81">
        <f t="shared" si="149"/>
        <v>0</v>
      </c>
      <c r="AC1730" s="308"/>
      <c r="AD1730" s="238"/>
      <c r="AE1730" s="238"/>
      <c r="AF1730" s="190"/>
      <c r="AG1730" s="190"/>
      <c r="AH1730" s="200"/>
      <c r="AI1730" s="200"/>
      <c r="AJ1730" s="187"/>
      <c r="AK1730" s="187"/>
      <c r="AL1730" s="187"/>
      <c r="AM1730" s="252"/>
      <c r="AN1730" s="252"/>
      <c r="AO1730" s="252"/>
      <c r="AP1730" s="252"/>
      <c r="AQ1730" s="262"/>
      <c r="AR1730" s="209"/>
    </row>
    <row r="1731" spans="1:44" ht="13.5" customHeight="1" x14ac:dyDescent="0.2">
      <c r="A1731" s="278"/>
      <c r="B1731" s="287"/>
      <c r="C1731" s="305"/>
      <c r="D1731" s="287"/>
      <c r="E1731" s="302"/>
      <c r="F1731" s="287"/>
      <c r="G1731" s="225"/>
      <c r="H1731" s="197"/>
      <c r="I1731" s="243"/>
      <c r="J1731" s="182"/>
      <c r="K1731" s="180"/>
      <c r="L1731" s="180"/>
      <c r="M1731" s="182"/>
      <c r="N1731" s="190"/>
      <c r="O1731" s="190"/>
      <c r="P1731" s="193"/>
      <c r="Q1731" s="180"/>
      <c r="R1731" s="257"/>
      <c r="S1731" s="30" t="s">
        <v>286</v>
      </c>
      <c r="T1731" s="76"/>
      <c r="U1731" s="77"/>
      <c r="V1731" s="77"/>
      <c r="W1731" s="77"/>
      <c r="X1731" s="77"/>
      <c r="Y1731" s="77"/>
      <c r="Z1731" s="31" t="str">
        <f t="shared" si="145"/>
        <v/>
      </c>
      <c r="AA1731" s="81">
        <f t="shared" si="148"/>
        <v>0</v>
      </c>
      <c r="AB1731" s="81">
        <f t="shared" si="149"/>
        <v>0</v>
      </c>
      <c r="AC1731" s="308"/>
      <c r="AD1731" s="238"/>
      <c r="AE1731" s="238"/>
      <c r="AF1731" s="190"/>
      <c r="AG1731" s="190"/>
      <c r="AH1731" s="200"/>
      <c r="AI1731" s="200"/>
      <c r="AJ1731" s="187"/>
      <c r="AK1731" s="187"/>
      <c r="AL1731" s="187"/>
      <c r="AM1731" s="252"/>
      <c r="AN1731" s="252"/>
      <c r="AO1731" s="252"/>
      <c r="AP1731" s="252"/>
      <c r="AQ1731" s="262"/>
      <c r="AR1731" s="209"/>
    </row>
    <row r="1732" spans="1:44" ht="13.5" customHeight="1" x14ac:dyDescent="0.2">
      <c r="A1732" s="278"/>
      <c r="B1732" s="287"/>
      <c r="C1732" s="305"/>
      <c r="D1732" s="287"/>
      <c r="E1732" s="302"/>
      <c r="F1732" s="287"/>
      <c r="G1732" s="225"/>
      <c r="H1732" s="197"/>
      <c r="I1732" s="243"/>
      <c r="J1732" s="182"/>
      <c r="K1732" s="180"/>
      <c r="L1732" s="180"/>
      <c r="M1732" s="182"/>
      <c r="N1732" s="190"/>
      <c r="O1732" s="190"/>
      <c r="P1732" s="193"/>
      <c r="Q1732" s="180"/>
      <c r="R1732" s="257"/>
      <c r="S1732" s="30" t="s">
        <v>1831</v>
      </c>
      <c r="T1732" s="76"/>
      <c r="U1732" s="77"/>
      <c r="V1732" s="77"/>
      <c r="W1732" s="77"/>
      <c r="X1732" s="77"/>
      <c r="Y1732" s="77"/>
      <c r="Z1732" s="31" t="str">
        <f t="shared" si="145"/>
        <v/>
      </c>
      <c r="AA1732" s="81">
        <f t="shared" si="148"/>
        <v>0</v>
      </c>
      <c r="AB1732" s="81">
        <f t="shared" si="149"/>
        <v>0</v>
      </c>
      <c r="AC1732" s="308"/>
      <c r="AD1732" s="238"/>
      <c r="AE1732" s="238"/>
      <c r="AF1732" s="190"/>
      <c r="AG1732" s="190"/>
      <c r="AH1732" s="200"/>
      <c r="AI1732" s="200"/>
      <c r="AJ1732" s="187"/>
      <c r="AK1732" s="187"/>
      <c r="AL1732" s="187"/>
      <c r="AM1732" s="252"/>
      <c r="AN1732" s="252"/>
      <c r="AO1732" s="252"/>
      <c r="AP1732" s="252"/>
      <c r="AQ1732" s="262"/>
      <c r="AR1732" s="209"/>
    </row>
    <row r="1733" spans="1:44" ht="13.5" customHeight="1" x14ac:dyDescent="0.2">
      <c r="A1733" s="278"/>
      <c r="B1733" s="287"/>
      <c r="C1733" s="305"/>
      <c r="D1733" s="287"/>
      <c r="E1733" s="302"/>
      <c r="F1733" s="287"/>
      <c r="G1733" s="225"/>
      <c r="H1733" s="197"/>
      <c r="I1733" s="243">
        <v>69.2</v>
      </c>
      <c r="J1733" s="182"/>
      <c r="K1733" s="180"/>
      <c r="L1733" s="180"/>
      <c r="M1733" s="182"/>
      <c r="N1733" s="190"/>
      <c r="O1733" s="190"/>
      <c r="P1733" s="193"/>
      <c r="Q1733" s="180"/>
      <c r="R1733" s="256">
        <f>IF(Q1733="SI",1,IF(Q1733="NO",3,0))</f>
        <v>0</v>
      </c>
      <c r="S1733" s="30" t="s">
        <v>1832</v>
      </c>
      <c r="T1733" s="76"/>
      <c r="U1733" s="77"/>
      <c r="V1733" s="77"/>
      <c r="W1733" s="77"/>
      <c r="X1733" s="77"/>
      <c r="Y1733" s="77"/>
      <c r="Z1733" s="31" t="str">
        <f t="shared" si="145"/>
        <v/>
      </c>
      <c r="AA1733" s="81">
        <f t="shared" si="148"/>
        <v>0</v>
      </c>
      <c r="AB1733" s="81">
        <f t="shared" si="149"/>
        <v>0</v>
      </c>
      <c r="AC1733" s="308"/>
      <c r="AD1733" s="238"/>
      <c r="AE1733" s="238"/>
      <c r="AF1733" s="190"/>
      <c r="AG1733" s="190"/>
      <c r="AH1733" s="200"/>
      <c r="AI1733" s="200"/>
      <c r="AJ1733" s="187"/>
      <c r="AK1733" s="187"/>
      <c r="AL1733" s="187"/>
      <c r="AM1733" s="252"/>
      <c r="AN1733" s="252"/>
      <c r="AO1733" s="252"/>
      <c r="AP1733" s="252"/>
      <c r="AQ1733" s="262"/>
      <c r="AR1733" s="255"/>
    </row>
    <row r="1734" spans="1:44" ht="13.5" customHeight="1" x14ac:dyDescent="0.2">
      <c r="A1734" s="278"/>
      <c r="B1734" s="287"/>
      <c r="C1734" s="305"/>
      <c r="D1734" s="287"/>
      <c r="E1734" s="302"/>
      <c r="F1734" s="287"/>
      <c r="G1734" s="225"/>
      <c r="H1734" s="197"/>
      <c r="I1734" s="243"/>
      <c r="J1734" s="182"/>
      <c r="K1734" s="180"/>
      <c r="L1734" s="180"/>
      <c r="M1734" s="182"/>
      <c r="N1734" s="190"/>
      <c r="O1734" s="190"/>
      <c r="P1734" s="193"/>
      <c r="Q1734" s="180"/>
      <c r="R1734" s="257"/>
      <c r="S1734" s="30" t="s">
        <v>1833</v>
      </c>
      <c r="T1734" s="76"/>
      <c r="U1734" s="77"/>
      <c r="V1734" s="77"/>
      <c r="W1734" s="77"/>
      <c r="X1734" s="77"/>
      <c r="Y1734" s="77"/>
      <c r="Z1734" s="31" t="str">
        <f t="shared" si="145"/>
        <v/>
      </c>
      <c r="AA1734" s="81">
        <f t="shared" si="148"/>
        <v>0</v>
      </c>
      <c r="AB1734" s="81">
        <f t="shared" si="149"/>
        <v>0</v>
      </c>
      <c r="AC1734" s="308"/>
      <c r="AD1734" s="238"/>
      <c r="AE1734" s="238"/>
      <c r="AF1734" s="190"/>
      <c r="AG1734" s="190"/>
      <c r="AH1734" s="200"/>
      <c r="AI1734" s="200"/>
      <c r="AJ1734" s="187"/>
      <c r="AK1734" s="187"/>
      <c r="AL1734" s="187"/>
      <c r="AM1734" s="252"/>
      <c r="AN1734" s="252"/>
      <c r="AO1734" s="252"/>
      <c r="AP1734" s="252"/>
      <c r="AQ1734" s="262"/>
      <c r="AR1734" s="209"/>
    </row>
    <row r="1735" spans="1:44" ht="13.5" customHeight="1" x14ac:dyDescent="0.2">
      <c r="A1735" s="278"/>
      <c r="B1735" s="287"/>
      <c r="C1735" s="305"/>
      <c r="D1735" s="287"/>
      <c r="E1735" s="302"/>
      <c r="F1735" s="287"/>
      <c r="G1735" s="225"/>
      <c r="H1735" s="197"/>
      <c r="I1735" s="243"/>
      <c r="J1735" s="182"/>
      <c r="K1735" s="180"/>
      <c r="L1735" s="180"/>
      <c r="M1735" s="182"/>
      <c r="N1735" s="190"/>
      <c r="O1735" s="190"/>
      <c r="P1735" s="193"/>
      <c r="Q1735" s="180"/>
      <c r="R1735" s="257"/>
      <c r="S1735" s="30" t="s">
        <v>1834</v>
      </c>
      <c r="T1735" s="76"/>
      <c r="U1735" s="77"/>
      <c r="V1735" s="77"/>
      <c r="W1735" s="77"/>
      <c r="X1735" s="77"/>
      <c r="Y1735" s="77"/>
      <c r="Z1735" s="31" t="str">
        <f t="shared" si="145"/>
        <v/>
      </c>
      <c r="AA1735" s="81">
        <f t="shared" si="148"/>
        <v>0</v>
      </c>
      <c r="AB1735" s="81">
        <f t="shared" si="149"/>
        <v>0</v>
      </c>
      <c r="AC1735" s="308"/>
      <c r="AD1735" s="238"/>
      <c r="AE1735" s="238"/>
      <c r="AF1735" s="190"/>
      <c r="AG1735" s="190"/>
      <c r="AH1735" s="200"/>
      <c r="AI1735" s="200"/>
      <c r="AJ1735" s="187"/>
      <c r="AK1735" s="187"/>
      <c r="AL1735" s="187"/>
      <c r="AM1735" s="252"/>
      <c r="AN1735" s="252"/>
      <c r="AO1735" s="252"/>
      <c r="AP1735" s="252"/>
      <c r="AQ1735" s="262"/>
      <c r="AR1735" s="209"/>
    </row>
    <row r="1736" spans="1:44" ht="13.5" customHeight="1" x14ac:dyDescent="0.2">
      <c r="A1736" s="278"/>
      <c r="B1736" s="287"/>
      <c r="C1736" s="305"/>
      <c r="D1736" s="287"/>
      <c r="E1736" s="302"/>
      <c r="F1736" s="287"/>
      <c r="G1736" s="225"/>
      <c r="H1736" s="197"/>
      <c r="I1736" s="243"/>
      <c r="J1736" s="182"/>
      <c r="K1736" s="180"/>
      <c r="L1736" s="180"/>
      <c r="M1736" s="182"/>
      <c r="N1736" s="190"/>
      <c r="O1736" s="190"/>
      <c r="P1736" s="193"/>
      <c r="Q1736" s="180"/>
      <c r="R1736" s="257"/>
      <c r="S1736" s="30" t="s">
        <v>1835</v>
      </c>
      <c r="T1736" s="76"/>
      <c r="U1736" s="77"/>
      <c r="V1736" s="77"/>
      <c r="W1736" s="77"/>
      <c r="X1736" s="77"/>
      <c r="Y1736" s="77"/>
      <c r="Z1736" s="31" t="str">
        <f t="shared" si="145"/>
        <v/>
      </c>
      <c r="AA1736" s="81">
        <f t="shared" si="148"/>
        <v>0</v>
      </c>
      <c r="AB1736" s="81">
        <f t="shared" si="149"/>
        <v>0</v>
      </c>
      <c r="AC1736" s="308"/>
      <c r="AD1736" s="238"/>
      <c r="AE1736" s="238"/>
      <c r="AF1736" s="190"/>
      <c r="AG1736" s="190"/>
      <c r="AH1736" s="200"/>
      <c r="AI1736" s="200"/>
      <c r="AJ1736" s="187"/>
      <c r="AK1736" s="187"/>
      <c r="AL1736" s="187"/>
      <c r="AM1736" s="252"/>
      <c r="AN1736" s="252"/>
      <c r="AO1736" s="252"/>
      <c r="AP1736" s="252"/>
      <c r="AQ1736" s="262"/>
      <c r="AR1736" s="209"/>
    </row>
    <row r="1737" spans="1:44" ht="13.5" customHeight="1" x14ac:dyDescent="0.2">
      <c r="A1737" s="278"/>
      <c r="B1737" s="287"/>
      <c r="C1737" s="305"/>
      <c r="D1737" s="287"/>
      <c r="E1737" s="302"/>
      <c r="F1737" s="287"/>
      <c r="G1737" s="225"/>
      <c r="H1737" s="197"/>
      <c r="I1737" s="243"/>
      <c r="J1737" s="182"/>
      <c r="K1737" s="180"/>
      <c r="L1737" s="180"/>
      <c r="M1737" s="182"/>
      <c r="N1737" s="190"/>
      <c r="O1737" s="190"/>
      <c r="P1737" s="193"/>
      <c r="Q1737" s="180"/>
      <c r="R1737" s="257"/>
      <c r="S1737" s="30" t="s">
        <v>1836</v>
      </c>
      <c r="T1737" s="76"/>
      <c r="U1737" s="77"/>
      <c r="V1737" s="77"/>
      <c r="W1737" s="77"/>
      <c r="X1737" s="77"/>
      <c r="Y1737" s="77"/>
      <c r="Z1737" s="31" t="str">
        <f t="shared" si="145"/>
        <v/>
      </c>
      <c r="AA1737" s="81">
        <f t="shared" si="148"/>
        <v>0</v>
      </c>
      <c r="AB1737" s="81">
        <f t="shared" si="149"/>
        <v>0</v>
      </c>
      <c r="AC1737" s="308"/>
      <c r="AD1737" s="238"/>
      <c r="AE1737" s="238"/>
      <c r="AF1737" s="190"/>
      <c r="AG1737" s="190"/>
      <c r="AH1737" s="200"/>
      <c r="AI1737" s="200"/>
      <c r="AJ1737" s="187"/>
      <c r="AK1737" s="187"/>
      <c r="AL1737" s="187"/>
      <c r="AM1737" s="252"/>
      <c r="AN1737" s="252"/>
      <c r="AO1737" s="252"/>
      <c r="AP1737" s="252"/>
      <c r="AQ1737" s="262"/>
      <c r="AR1737" s="209"/>
    </row>
    <row r="1738" spans="1:44" ht="13.5" customHeight="1" x14ac:dyDescent="0.2">
      <c r="A1738" s="278"/>
      <c r="B1738" s="287"/>
      <c r="C1738" s="305"/>
      <c r="D1738" s="287"/>
      <c r="E1738" s="302"/>
      <c r="F1738" s="287"/>
      <c r="G1738" s="225"/>
      <c r="H1738" s="197"/>
      <c r="I1738" s="243">
        <v>69.3</v>
      </c>
      <c r="J1738" s="182"/>
      <c r="K1738" s="180"/>
      <c r="L1738" s="180"/>
      <c r="M1738" s="182"/>
      <c r="N1738" s="190"/>
      <c r="O1738" s="190"/>
      <c r="P1738" s="193"/>
      <c r="Q1738" s="180"/>
      <c r="R1738" s="256">
        <f>IF(Q1738="SI",1,IF(Q1738="NO",3,0))</f>
        <v>0</v>
      </c>
      <c r="S1738" s="30" t="s">
        <v>1837</v>
      </c>
      <c r="T1738" s="76"/>
      <c r="U1738" s="77"/>
      <c r="V1738" s="77"/>
      <c r="W1738" s="77"/>
      <c r="X1738" s="77"/>
      <c r="Y1738" s="77"/>
      <c r="Z1738" s="31" t="str">
        <f t="shared" si="145"/>
        <v/>
      </c>
      <c r="AA1738" s="81">
        <f t="shared" si="148"/>
        <v>0</v>
      </c>
      <c r="AB1738" s="81">
        <f t="shared" si="149"/>
        <v>0</v>
      </c>
      <c r="AC1738" s="308"/>
      <c r="AD1738" s="238"/>
      <c r="AE1738" s="238"/>
      <c r="AF1738" s="190"/>
      <c r="AG1738" s="190"/>
      <c r="AH1738" s="200"/>
      <c r="AI1738" s="200"/>
      <c r="AJ1738" s="187"/>
      <c r="AK1738" s="187"/>
      <c r="AL1738" s="187"/>
      <c r="AM1738" s="252"/>
      <c r="AN1738" s="252"/>
      <c r="AO1738" s="252"/>
      <c r="AP1738" s="252"/>
      <c r="AQ1738" s="262"/>
      <c r="AR1738" s="255"/>
    </row>
    <row r="1739" spans="1:44" ht="13.5" customHeight="1" x14ac:dyDescent="0.2">
      <c r="A1739" s="278"/>
      <c r="B1739" s="287"/>
      <c r="C1739" s="305"/>
      <c r="D1739" s="287"/>
      <c r="E1739" s="302"/>
      <c r="F1739" s="287"/>
      <c r="G1739" s="225"/>
      <c r="H1739" s="197"/>
      <c r="I1739" s="243"/>
      <c r="J1739" s="182"/>
      <c r="K1739" s="180"/>
      <c r="L1739" s="180"/>
      <c r="M1739" s="182"/>
      <c r="N1739" s="190"/>
      <c r="O1739" s="190"/>
      <c r="P1739" s="193"/>
      <c r="Q1739" s="180"/>
      <c r="R1739" s="257"/>
      <c r="S1739" s="30" t="s">
        <v>1838</v>
      </c>
      <c r="T1739" s="76"/>
      <c r="U1739" s="77"/>
      <c r="V1739" s="77"/>
      <c r="W1739" s="77"/>
      <c r="X1739" s="77"/>
      <c r="Y1739" s="77"/>
      <c r="Z1739" s="31" t="str">
        <f t="shared" si="145"/>
        <v/>
      </c>
      <c r="AA1739" s="81">
        <f t="shared" si="148"/>
        <v>0</v>
      </c>
      <c r="AB1739" s="81">
        <f t="shared" si="149"/>
        <v>0</v>
      </c>
      <c r="AC1739" s="308"/>
      <c r="AD1739" s="238"/>
      <c r="AE1739" s="238"/>
      <c r="AF1739" s="190"/>
      <c r="AG1739" s="190"/>
      <c r="AH1739" s="200"/>
      <c r="AI1739" s="200"/>
      <c r="AJ1739" s="187"/>
      <c r="AK1739" s="187"/>
      <c r="AL1739" s="187"/>
      <c r="AM1739" s="252"/>
      <c r="AN1739" s="252"/>
      <c r="AO1739" s="252"/>
      <c r="AP1739" s="252"/>
      <c r="AQ1739" s="262"/>
      <c r="AR1739" s="209"/>
    </row>
    <row r="1740" spans="1:44" ht="13.5" customHeight="1" x14ac:dyDescent="0.2">
      <c r="A1740" s="278"/>
      <c r="B1740" s="287"/>
      <c r="C1740" s="305"/>
      <c r="D1740" s="287"/>
      <c r="E1740" s="302"/>
      <c r="F1740" s="287"/>
      <c r="G1740" s="225"/>
      <c r="H1740" s="197"/>
      <c r="I1740" s="243"/>
      <c r="J1740" s="182"/>
      <c r="K1740" s="180"/>
      <c r="L1740" s="180"/>
      <c r="M1740" s="182"/>
      <c r="N1740" s="190"/>
      <c r="O1740" s="190"/>
      <c r="P1740" s="193"/>
      <c r="Q1740" s="180"/>
      <c r="R1740" s="257"/>
      <c r="S1740" s="30" t="s">
        <v>1839</v>
      </c>
      <c r="T1740" s="76"/>
      <c r="U1740" s="77"/>
      <c r="V1740" s="77"/>
      <c r="W1740" s="77"/>
      <c r="X1740" s="77"/>
      <c r="Y1740" s="77"/>
      <c r="Z1740" s="31" t="str">
        <f t="shared" si="145"/>
        <v/>
      </c>
      <c r="AA1740" s="81">
        <f t="shared" si="148"/>
        <v>0</v>
      </c>
      <c r="AB1740" s="81">
        <f t="shared" si="149"/>
        <v>0</v>
      </c>
      <c r="AC1740" s="308"/>
      <c r="AD1740" s="238"/>
      <c r="AE1740" s="238"/>
      <c r="AF1740" s="190"/>
      <c r="AG1740" s="190"/>
      <c r="AH1740" s="200"/>
      <c r="AI1740" s="200"/>
      <c r="AJ1740" s="187"/>
      <c r="AK1740" s="187"/>
      <c r="AL1740" s="187"/>
      <c r="AM1740" s="252"/>
      <c r="AN1740" s="252"/>
      <c r="AO1740" s="252"/>
      <c r="AP1740" s="252"/>
      <c r="AQ1740" s="262"/>
      <c r="AR1740" s="209"/>
    </row>
    <row r="1741" spans="1:44" ht="13.5" customHeight="1" x14ac:dyDescent="0.2">
      <c r="A1741" s="278"/>
      <c r="B1741" s="287"/>
      <c r="C1741" s="305"/>
      <c r="D1741" s="287"/>
      <c r="E1741" s="302"/>
      <c r="F1741" s="287"/>
      <c r="G1741" s="225"/>
      <c r="H1741" s="197"/>
      <c r="I1741" s="243"/>
      <c r="J1741" s="182"/>
      <c r="K1741" s="180"/>
      <c r="L1741" s="180"/>
      <c r="M1741" s="182"/>
      <c r="N1741" s="190"/>
      <c r="O1741" s="190"/>
      <c r="P1741" s="193"/>
      <c r="Q1741" s="180"/>
      <c r="R1741" s="257"/>
      <c r="S1741" s="30" t="s">
        <v>1840</v>
      </c>
      <c r="T1741" s="76"/>
      <c r="U1741" s="77"/>
      <c r="V1741" s="77"/>
      <c r="W1741" s="77"/>
      <c r="X1741" s="77"/>
      <c r="Y1741" s="77"/>
      <c r="Z1741" s="31" t="str">
        <f t="shared" si="145"/>
        <v/>
      </c>
      <c r="AA1741" s="81">
        <f t="shared" si="148"/>
        <v>0</v>
      </c>
      <c r="AB1741" s="81">
        <f t="shared" si="149"/>
        <v>0</v>
      </c>
      <c r="AC1741" s="308"/>
      <c r="AD1741" s="238"/>
      <c r="AE1741" s="238"/>
      <c r="AF1741" s="190"/>
      <c r="AG1741" s="190"/>
      <c r="AH1741" s="200"/>
      <c r="AI1741" s="200"/>
      <c r="AJ1741" s="187"/>
      <c r="AK1741" s="187"/>
      <c r="AL1741" s="187"/>
      <c r="AM1741" s="252"/>
      <c r="AN1741" s="252"/>
      <c r="AO1741" s="252"/>
      <c r="AP1741" s="252"/>
      <c r="AQ1741" s="262"/>
      <c r="AR1741" s="209"/>
    </row>
    <row r="1742" spans="1:44" ht="13.5" customHeight="1" x14ac:dyDescent="0.2">
      <c r="A1742" s="278"/>
      <c r="B1742" s="287"/>
      <c r="C1742" s="305"/>
      <c r="D1742" s="287"/>
      <c r="E1742" s="302"/>
      <c r="F1742" s="287"/>
      <c r="G1742" s="225"/>
      <c r="H1742" s="197"/>
      <c r="I1742" s="243"/>
      <c r="J1742" s="182"/>
      <c r="K1742" s="180"/>
      <c r="L1742" s="180"/>
      <c r="M1742" s="182"/>
      <c r="N1742" s="190"/>
      <c r="O1742" s="190"/>
      <c r="P1742" s="193"/>
      <c r="Q1742" s="180"/>
      <c r="R1742" s="257"/>
      <c r="S1742" s="30" t="s">
        <v>1841</v>
      </c>
      <c r="T1742" s="76"/>
      <c r="U1742" s="77"/>
      <c r="V1742" s="77"/>
      <c r="W1742" s="77"/>
      <c r="X1742" s="77"/>
      <c r="Y1742" s="77"/>
      <c r="Z1742" s="31" t="str">
        <f t="shared" si="145"/>
        <v/>
      </c>
      <c r="AA1742" s="81">
        <f t="shared" si="148"/>
        <v>0</v>
      </c>
      <c r="AB1742" s="81">
        <f t="shared" si="149"/>
        <v>0</v>
      </c>
      <c r="AC1742" s="308"/>
      <c r="AD1742" s="238"/>
      <c r="AE1742" s="238"/>
      <c r="AF1742" s="190"/>
      <c r="AG1742" s="190"/>
      <c r="AH1742" s="200"/>
      <c r="AI1742" s="200"/>
      <c r="AJ1742" s="187"/>
      <c r="AK1742" s="187"/>
      <c r="AL1742" s="187"/>
      <c r="AM1742" s="252"/>
      <c r="AN1742" s="252"/>
      <c r="AO1742" s="252"/>
      <c r="AP1742" s="252"/>
      <c r="AQ1742" s="262"/>
      <c r="AR1742" s="209"/>
    </row>
    <row r="1743" spans="1:44" ht="13.5" customHeight="1" x14ac:dyDescent="0.2">
      <c r="A1743" s="278"/>
      <c r="B1743" s="287"/>
      <c r="C1743" s="305"/>
      <c r="D1743" s="287"/>
      <c r="E1743" s="302"/>
      <c r="F1743" s="287"/>
      <c r="G1743" s="225"/>
      <c r="H1743" s="197"/>
      <c r="I1743" s="243">
        <v>69.400000000000006</v>
      </c>
      <c r="J1743" s="182"/>
      <c r="K1743" s="180"/>
      <c r="L1743" s="180"/>
      <c r="M1743" s="182"/>
      <c r="N1743" s="190"/>
      <c r="O1743" s="190"/>
      <c r="P1743" s="193"/>
      <c r="Q1743" s="180"/>
      <c r="R1743" s="256">
        <f>IF(Q1743="SI",1,IF(Q1743="NO",3,0))</f>
        <v>0</v>
      </c>
      <c r="S1743" s="30" t="s">
        <v>1842</v>
      </c>
      <c r="T1743" s="76"/>
      <c r="U1743" s="77"/>
      <c r="V1743" s="77"/>
      <c r="W1743" s="77"/>
      <c r="X1743" s="77"/>
      <c r="Y1743" s="77"/>
      <c r="Z1743" s="31" t="str">
        <f t="shared" si="145"/>
        <v/>
      </c>
      <c r="AA1743" s="81">
        <f t="shared" si="148"/>
        <v>0</v>
      </c>
      <c r="AB1743" s="81">
        <f t="shared" si="149"/>
        <v>0</v>
      </c>
      <c r="AC1743" s="308"/>
      <c r="AD1743" s="238"/>
      <c r="AE1743" s="238"/>
      <c r="AF1743" s="190"/>
      <c r="AG1743" s="190"/>
      <c r="AH1743" s="200"/>
      <c r="AI1743" s="200"/>
      <c r="AJ1743" s="187"/>
      <c r="AK1743" s="187"/>
      <c r="AL1743" s="187"/>
      <c r="AM1743" s="252"/>
      <c r="AN1743" s="252"/>
      <c r="AO1743" s="252"/>
      <c r="AP1743" s="252"/>
      <c r="AQ1743" s="262"/>
      <c r="AR1743" s="255"/>
    </row>
    <row r="1744" spans="1:44" ht="13.5" customHeight="1" x14ac:dyDescent="0.2">
      <c r="A1744" s="278"/>
      <c r="B1744" s="287"/>
      <c r="C1744" s="305"/>
      <c r="D1744" s="287"/>
      <c r="E1744" s="302"/>
      <c r="F1744" s="287"/>
      <c r="G1744" s="225"/>
      <c r="H1744" s="197"/>
      <c r="I1744" s="243"/>
      <c r="J1744" s="182"/>
      <c r="K1744" s="180"/>
      <c r="L1744" s="180"/>
      <c r="M1744" s="182"/>
      <c r="N1744" s="190"/>
      <c r="O1744" s="190"/>
      <c r="P1744" s="193"/>
      <c r="Q1744" s="180"/>
      <c r="R1744" s="257"/>
      <c r="S1744" s="30" t="s">
        <v>1843</v>
      </c>
      <c r="T1744" s="76"/>
      <c r="U1744" s="77"/>
      <c r="V1744" s="77"/>
      <c r="W1744" s="77"/>
      <c r="X1744" s="77"/>
      <c r="Y1744" s="77"/>
      <c r="Z1744" s="31" t="str">
        <f t="shared" si="145"/>
        <v/>
      </c>
      <c r="AA1744" s="81">
        <f t="shared" si="148"/>
        <v>0</v>
      </c>
      <c r="AB1744" s="81">
        <f t="shared" si="149"/>
        <v>0</v>
      </c>
      <c r="AC1744" s="308"/>
      <c r="AD1744" s="238"/>
      <c r="AE1744" s="238"/>
      <c r="AF1744" s="190"/>
      <c r="AG1744" s="190"/>
      <c r="AH1744" s="200"/>
      <c r="AI1744" s="200"/>
      <c r="AJ1744" s="187"/>
      <c r="AK1744" s="187"/>
      <c r="AL1744" s="187"/>
      <c r="AM1744" s="252"/>
      <c r="AN1744" s="252"/>
      <c r="AO1744" s="252"/>
      <c r="AP1744" s="252"/>
      <c r="AQ1744" s="262"/>
      <c r="AR1744" s="209"/>
    </row>
    <row r="1745" spans="1:44" ht="13.5" customHeight="1" x14ac:dyDescent="0.2">
      <c r="A1745" s="278"/>
      <c r="B1745" s="287"/>
      <c r="C1745" s="305"/>
      <c r="D1745" s="287"/>
      <c r="E1745" s="302"/>
      <c r="F1745" s="287"/>
      <c r="G1745" s="225"/>
      <c r="H1745" s="197"/>
      <c r="I1745" s="243"/>
      <c r="J1745" s="182"/>
      <c r="K1745" s="180"/>
      <c r="L1745" s="180"/>
      <c r="M1745" s="182"/>
      <c r="N1745" s="190"/>
      <c r="O1745" s="190"/>
      <c r="P1745" s="193"/>
      <c r="Q1745" s="180"/>
      <c r="R1745" s="257"/>
      <c r="S1745" s="30" t="s">
        <v>1844</v>
      </c>
      <c r="T1745" s="76"/>
      <c r="U1745" s="77"/>
      <c r="V1745" s="77"/>
      <c r="W1745" s="77"/>
      <c r="X1745" s="77"/>
      <c r="Y1745" s="77"/>
      <c r="Z1745" s="31" t="str">
        <f t="shared" si="145"/>
        <v/>
      </c>
      <c r="AA1745" s="81">
        <f t="shared" si="148"/>
        <v>0</v>
      </c>
      <c r="AB1745" s="81">
        <f t="shared" si="149"/>
        <v>0</v>
      </c>
      <c r="AC1745" s="308"/>
      <c r="AD1745" s="238"/>
      <c r="AE1745" s="238"/>
      <c r="AF1745" s="190"/>
      <c r="AG1745" s="190"/>
      <c r="AH1745" s="200"/>
      <c r="AI1745" s="200"/>
      <c r="AJ1745" s="187"/>
      <c r="AK1745" s="187"/>
      <c r="AL1745" s="187"/>
      <c r="AM1745" s="252"/>
      <c r="AN1745" s="252"/>
      <c r="AO1745" s="252"/>
      <c r="AP1745" s="252"/>
      <c r="AQ1745" s="262"/>
      <c r="AR1745" s="209"/>
    </row>
    <row r="1746" spans="1:44" ht="13.5" customHeight="1" x14ac:dyDescent="0.2">
      <c r="A1746" s="278"/>
      <c r="B1746" s="287"/>
      <c r="C1746" s="305"/>
      <c r="D1746" s="287"/>
      <c r="E1746" s="302"/>
      <c r="F1746" s="287"/>
      <c r="G1746" s="225"/>
      <c r="H1746" s="197"/>
      <c r="I1746" s="243"/>
      <c r="J1746" s="182"/>
      <c r="K1746" s="180"/>
      <c r="L1746" s="180"/>
      <c r="M1746" s="182"/>
      <c r="N1746" s="190"/>
      <c r="O1746" s="190"/>
      <c r="P1746" s="193"/>
      <c r="Q1746" s="180"/>
      <c r="R1746" s="257"/>
      <c r="S1746" s="30" t="s">
        <v>1845</v>
      </c>
      <c r="T1746" s="76"/>
      <c r="U1746" s="77"/>
      <c r="V1746" s="77"/>
      <c r="W1746" s="77"/>
      <c r="X1746" s="77"/>
      <c r="Y1746" s="77"/>
      <c r="Z1746" s="31" t="str">
        <f t="shared" si="145"/>
        <v/>
      </c>
      <c r="AA1746" s="81">
        <f t="shared" si="148"/>
        <v>0</v>
      </c>
      <c r="AB1746" s="81">
        <f t="shared" si="149"/>
        <v>0</v>
      </c>
      <c r="AC1746" s="308"/>
      <c r="AD1746" s="238"/>
      <c r="AE1746" s="238"/>
      <c r="AF1746" s="190"/>
      <c r="AG1746" s="190"/>
      <c r="AH1746" s="200"/>
      <c r="AI1746" s="200"/>
      <c r="AJ1746" s="187"/>
      <c r="AK1746" s="187"/>
      <c r="AL1746" s="187"/>
      <c r="AM1746" s="252"/>
      <c r="AN1746" s="252"/>
      <c r="AO1746" s="252"/>
      <c r="AP1746" s="252"/>
      <c r="AQ1746" s="262"/>
      <c r="AR1746" s="209"/>
    </row>
    <row r="1747" spans="1:44" ht="13.5" customHeight="1" x14ac:dyDescent="0.2">
      <c r="A1747" s="278"/>
      <c r="B1747" s="287"/>
      <c r="C1747" s="305"/>
      <c r="D1747" s="287"/>
      <c r="E1747" s="302"/>
      <c r="F1747" s="287"/>
      <c r="G1747" s="225"/>
      <c r="H1747" s="197"/>
      <c r="I1747" s="243"/>
      <c r="J1747" s="182"/>
      <c r="K1747" s="180"/>
      <c r="L1747" s="180"/>
      <c r="M1747" s="182"/>
      <c r="N1747" s="190"/>
      <c r="O1747" s="190"/>
      <c r="P1747" s="193"/>
      <c r="Q1747" s="180"/>
      <c r="R1747" s="257"/>
      <c r="S1747" s="30" t="s">
        <v>1846</v>
      </c>
      <c r="T1747" s="76"/>
      <c r="U1747" s="77"/>
      <c r="V1747" s="77"/>
      <c r="W1747" s="77"/>
      <c r="X1747" s="77"/>
      <c r="Y1747" s="77"/>
      <c r="Z1747" s="31" t="str">
        <f t="shared" si="145"/>
        <v/>
      </c>
      <c r="AA1747" s="81">
        <f t="shared" si="148"/>
        <v>0</v>
      </c>
      <c r="AB1747" s="81">
        <f t="shared" si="149"/>
        <v>0</v>
      </c>
      <c r="AC1747" s="308"/>
      <c r="AD1747" s="238"/>
      <c r="AE1747" s="238"/>
      <c r="AF1747" s="190"/>
      <c r="AG1747" s="190"/>
      <c r="AH1747" s="200"/>
      <c r="AI1747" s="200"/>
      <c r="AJ1747" s="187"/>
      <c r="AK1747" s="187"/>
      <c r="AL1747" s="187"/>
      <c r="AM1747" s="252"/>
      <c r="AN1747" s="252"/>
      <c r="AO1747" s="252"/>
      <c r="AP1747" s="252"/>
      <c r="AQ1747" s="262"/>
      <c r="AR1747" s="209"/>
    </row>
    <row r="1748" spans="1:44" ht="13.5" customHeight="1" x14ac:dyDescent="0.2">
      <c r="A1748" s="278"/>
      <c r="B1748" s="287"/>
      <c r="C1748" s="305"/>
      <c r="D1748" s="287"/>
      <c r="E1748" s="302"/>
      <c r="F1748" s="287"/>
      <c r="G1748" s="225"/>
      <c r="H1748" s="197"/>
      <c r="I1748" s="243">
        <v>69.5</v>
      </c>
      <c r="J1748" s="182"/>
      <c r="K1748" s="180"/>
      <c r="L1748" s="180"/>
      <c r="M1748" s="182"/>
      <c r="N1748" s="190"/>
      <c r="O1748" s="190"/>
      <c r="P1748" s="193"/>
      <c r="Q1748" s="180"/>
      <c r="R1748" s="256">
        <f>IF(Q1748="SI",1,IF(Q1748="NO",3,0))</f>
        <v>0</v>
      </c>
      <c r="S1748" s="30" t="s">
        <v>1847</v>
      </c>
      <c r="T1748" s="76"/>
      <c r="U1748" s="77"/>
      <c r="V1748" s="77"/>
      <c r="W1748" s="77"/>
      <c r="X1748" s="77"/>
      <c r="Y1748" s="77"/>
      <c r="Z1748" s="31" t="str">
        <f t="shared" si="145"/>
        <v/>
      </c>
      <c r="AA1748" s="81">
        <f t="shared" si="148"/>
        <v>0</v>
      </c>
      <c r="AB1748" s="81">
        <f t="shared" si="149"/>
        <v>0</v>
      </c>
      <c r="AC1748" s="308"/>
      <c r="AD1748" s="238"/>
      <c r="AE1748" s="238"/>
      <c r="AF1748" s="190"/>
      <c r="AG1748" s="190"/>
      <c r="AH1748" s="200"/>
      <c r="AI1748" s="200"/>
      <c r="AJ1748" s="187"/>
      <c r="AK1748" s="187"/>
      <c r="AL1748" s="187"/>
      <c r="AM1748" s="252"/>
      <c r="AN1748" s="252"/>
      <c r="AO1748" s="252"/>
      <c r="AP1748" s="252"/>
      <c r="AQ1748" s="262"/>
      <c r="AR1748" s="255"/>
    </row>
    <row r="1749" spans="1:44" ht="13.5" customHeight="1" x14ac:dyDescent="0.2">
      <c r="A1749" s="278"/>
      <c r="B1749" s="287"/>
      <c r="C1749" s="305"/>
      <c r="D1749" s="287"/>
      <c r="E1749" s="302"/>
      <c r="F1749" s="287"/>
      <c r="G1749" s="225"/>
      <c r="H1749" s="197"/>
      <c r="I1749" s="243"/>
      <c r="J1749" s="182"/>
      <c r="K1749" s="180"/>
      <c r="L1749" s="180"/>
      <c r="M1749" s="182"/>
      <c r="N1749" s="190"/>
      <c r="O1749" s="190"/>
      <c r="P1749" s="193"/>
      <c r="Q1749" s="180"/>
      <c r="R1749" s="257"/>
      <c r="S1749" s="30" t="s">
        <v>1848</v>
      </c>
      <c r="T1749" s="76"/>
      <c r="U1749" s="77"/>
      <c r="V1749" s="77"/>
      <c r="W1749" s="77"/>
      <c r="X1749" s="77"/>
      <c r="Y1749" s="77"/>
      <c r="Z1749" s="31" t="str">
        <f t="shared" si="145"/>
        <v/>
      </c>
      <c r="AA1749" s="81">
        <f t="shared" si="148"/>
        <v>0</v>
      </c>
      <c r="AB1749" s="81">
        <f t="shared" si="149"/>
        <v>0</v>
      </c>
      <c r="AC1749" s="308"/>
      <c r="AD1749" s="238"/>
      <c r="AE1749" s="238"/>
      <c r="AF1749" s="190"/>
      <c r="AG1749" s="190"/>
      <c r="AH1749" s="200"/>
      <c r="AI1749" s="200"/>
      <c r="AJ1749" s="187"/>
      <c r="AK1749" s="187"/>
      <c r="AL1749" s="187"/>
      <c r="AM1749" s="252"/>
      <c r="AN1749" s="252"/>
      <c r="AO1749" s="252"/>
      <c r="AP1749" s="252"/>
      <c r="AQ1749" s="262"/>
      <c r="AR1749" s="209"/>
    </row>
    <row r="1750" spans="1:44" ht="13.5" customHeight="1" x14ac:dyDescent="0.2">
      <c r="A1750" s="278"/>
      <c r="B1750" s="287"/>
      <c r="C1750" s="305"/>
      <c r="D1750" s="287"/>
      <c r="E1750" s="302"/>
      <c r="F1750" s="287"/>
      <c r="G1750" s="225"/>
      <c r="H1750" s="197"/>
      <c r="I1750" s="243"/>
      <c r="J1750" s="182"/>
      <c r="K1750" s="180"/>
      <c r="L1750" s="180"/>
      <c r="M1750" s="182"/>
      <c r="N1750" s="190"/>
      <c r="O1750" s="190"/>
      <c r="P1750" s="193"/>
      <c r="Q1750" s="180"/>
      <c r="R1750" s="257"/>
      <c r="S1750" s="30" t="s">
        <v>305</v>
      </c>
      <c r="T1750" s="76"/>
      <c r="U1750" s="77"/>
      <c r="V1750" s="77"/>
      <c r="W1750" s="77"/>
      <c r="X1750" s="77"/>
      <c r="Y1750" s="77"/>
      <c r="Z1750" s="31" t="str">
        <f t="shared" si="145"/>
        <v/>
      </c>
      <c r="AA1750" s="81">
        <f t="shared" si="148"/>
        <v>0</v>
      </c>
      <c r="AB1750" s="81">
        <f t="shared" si="149"/>
        <v>0</v>
      </c>
      <c r="AC1750" s="308"/>
      <c r="AD1750" s="238"/>
      <c r="AE1750" s="238"/>
      <c r="AF1750" s="190"/>
      <c r="AG1750" s="190"/>
      <c r="AH1750" s="200"/>
      <c r="AI1750" s="200"/>
      <c r="AJ1750" s="187"/>
      <c r="AK1750" s="187"/>
      <c r="AL1750" s="187"/>
      <c r="AM1750" s="252"/>
      <c r="AN1750" s="252"/>
      <c r="AO1750" s="252"/>
      <c r="AP1750" s="252"/>
      <c r="AQ1750" s="262"/>
      <c r="AR1750" s="209"/>
    </row>
    <row r="1751" spans="1:44" ht="13.5" customHeight="1" x14ac:dyDescent="0.2">
      <c r="A1751" s="278"/>
      <c r="B1751" s="287"/>
      <c r="C1751" s="305"/>
      <c r="D1751" s="287"/>
      <c r="E1751" s="302"/>
      <c r="F1751" s="287"/>
      <c r="G1751" s="225"/>
      <c r="H1751" s="197"/>
      <c r="I1751" s="243"/>
      <c r="J1751" s="182"/>
      <c r="K1751" s="180"/>
      <c r="L1751" s="180"/>
      <c r="M1751" s="182"/>
      <c r="N1751" s="190"/>
      <c r="O1751" s="190"/>
      <c r="P1751" s="193"/>
      <c r="Q1751" s="180"/>
      <c r="R1751" s="257"/>
      <c r="S1751" s="30" t="s">
        <v>1849</v>
      </c>
      <c r="T1751" s="76"/>
      <c r="U1751" s="77"/>
      <c r="V1751" s="77"/>
      <c r="W1751" s="77"/>
      <c r="X1751" s="77"/>
      <c r="Y1751" s="77"/>
      <c r="Z1751" s="31" t="str">
        <f t="shared" si="145"/>
        <v/>
      </c>
      <c r="AA1751" s="81">
        <f t="shared" si="148"/>
        <v>0</v>
      </c>
      <c r="AB1751" s="81">
        <f t="shared" si="149"/>
        <v>0</v>
      </c>
      <c r="AC1751" s="308"/>
      <c r="AD1751" s="238"/>
      <c r="AE1751" s="238"/>
      <c r="AF1751" s="190"/>
      <c r="AG1751" s="190"/>
      <c r="AH1751" s="200"/>
      <c r="AI1751" s="200"/>
      <c r="AJ1751" s="187"/>
      <c r="AK1751" s="187"/>
      <c r="AL1751" s="187"/>
      <c r="AM1751" s="252"/>
      <c r="AN1751" s="252"/>
      <c r="AO1751" s="252"/>
      <c r="AP1751" s="252"/>
      <c r="AQ1751" s="262"/>
      <c r="AR1751" s="209"/>
    </row>
    <row r="1752" spans="1:44" ht="13.5" customHeight="1" x14ac:dyDescent="0.2">
      <c r="A1752" s="279"/>
      <c r="B1752" s="288"/>
      <c r="C1752" s="306"/>
      <c r="D1752" s="288"/>
      <c r="E1752" s="303"/>
      <c r="F1752" s="288"/>
      <c r="G1752" s="226"/>
      <c r="H1752" s="198"/>
      <c r="I1752" s="244"/>
      <c r="J1752" s="228"/>
      <c r="K1752" s="181"/>
      <c r="L1752" s="181"/>
      <c r="M1752" s="228"/>
      <c r="N1752" s="191"/>
      <c r="O1752" s="191"/>
      <c r="P1752" s="194"/>
      <c r="Q1752" s="181"/>
      <c r="R1752" s="299"/>
      <c r="S1752" s="32" t="s">
        <v>1850</v>
      </c>
      <c r="T1752" s="78"/>
      <c r="U1752" s="79"/>
      <c r="V1752" s="79"/>
      <c r="W1752" s="79"/>
      <c r="X1752" s="79"/>
      <c r="Y1752" s="79"/>
      <c r="Z1752" s="33" t="str">
        <f t="shared" si="145"/>
        <v/>
      </c>
      <c r="AA1752" s="82">
        <f t="shared" si="148"/>
        <v>0</v>
      </c>
      <c r="AB1752" s="82">
        <f t="shared" si="149"/>
        <v>0</v>
      </c>
      <c r="AC1752" s="309"/>
      <c r="AD1752" s="239"/>
      <c r="AE1752" s="239"/>
      <c r="AF1752" s="191"/>
      <c r="AG1752" s="191"/>
      <c r="AH1752" s="201"/>
      <c r="AI1752" s="201"/>
      <c r="AJ1752" s="188"/>
      <c r="AK1752" s="188"/>
      <c r="AL1752" s="188"/>
      <c r="AM1752" s="253"/>
      <c r="AN1752" s="253"/>
      <c r="AO1752" s="253"/>
      <c r="AP1752" s="253"/>
      <c r="AQ1752" s="263"/>
      <c r="AR1752" s="210"/>
    </row>
    <row r="1753" spans="1:44" ht="13.5" customHeight="1" x14ac:dyDescent="0.2">
      <c r="A1753" s="289" t="str">
        <f>IF(E1753&lt;&gt;"",'Información General'!$D$15&amp;"_"&amp;+$A$1+70,"")</f>
        <v/>
      </c>
      <c r="B1753" s="274"/>
      <c r="C1753" s="271"/>
      <c r="D1753" s="274"/>
      <c r="E1753" s="280"/>
      <c r="F1753" s="274"/>
      <c r="G1753" s="283"/>
      <c r="H1753" s="242"/>
      <c r="I1753" s="300">
        <v>70.099999999999994</v>
      </c>
      <c r="J1753" s="242"/>
      <c r="K1753" s="196"/>
      <c r="L1753" s="196"/>
      <c r="M1753" s="242"/>
      <c r="N1753" s="183"/>
      <c r="O1753" s="183"/>
      <c r="P1753" s="234" t="str">
        <f>IF(AND(N1753&lt;&gt;"",O1753&lt;&gt;""),IF(AND(N1753&gt;5,O1753&gt;5),"I",IF(AND(N1753&lt;=5,O1753&gt;5),"II",IF(AND(N1753&gt;5,O1753&lt;=5),"IV",IF(AND(N1753&lt;=5,O1753&lt;=5),"III")))),"")</f>
        <v/>
      </c>
      <c r="Q1753" s="196"/>
      <c r="R1753" s="297">
        <f>IF(Q1753="SI",1,IF(Q1753="NO",3,0))</f>
        <v>0</v>
      </c>
      <c r="S1753" s="28" t="s">
        <v>1851</v>
      </c>
      <c r="T1753" s="73"/>
      <c r="U1753" s="74"/>
      <c r="V1753" s="74"/>
      <c r="W1753" s="74"/>
      <c r="X1753" s="74"/>
      <c r="Y1753" s="74"/>
      <c r="Z1753" s="29" t="str">
        <f t="shared" si="145"/>
        <v/>
      </c>
      <c r="AA1753" s="80">
        <f t="shared" si="148"/>
        <v>0</v>
      </c>
      <c r="AB1753" s="80">
        <f>IF(Z1753="Deficiente",1,0)</f>
        <v>0</v>
      </c>
      <c r="AC1753" s="337" t="str">
        <f>IF(SUM(R1753:R1777)&gt;=1,IF((SUM(R1753:R1777)/COUNTA(Q1753:Q1777))=1,IF(SUM(AA1753:AA1777)&gt;=1,IF(SUM(AA1753:AA1777)/(SUM(AA1753:AA1777)+SUM(AB1753:AB1777))=100%,"SI","NO"),"NO"),"NO"),"")</f>
        <v/>
      </c>
      <c r="AD1753" s="237" t="str">
        <f>IF($N1753=1,"b","")</f>
        <v/>
      </c>
      <c r="AE1753" s="237" t="str">
        <f>IF($O1753=1,"b","")</f>
        <v/>
      </c>
      <c r="AF1753" s="183"/>
      <c r="AG1753" s="183"/>
      <c r="AH1753" s="199">
        <f>IF(OR($AD1753="b",$AE1753="b"),2,0)</f>
        <v>0</v>
      </c>
      <c r="AI1753" s="199">
        <f>IF(AND($N1753=1,$AF1753=1,$O1753=1,$AG1753=1),1,0)</f>
        <v>0</v>
      </c>
      <c r="AJ1753" s="215">
        <f>IF(AF1753&lt;&gt;"",IF(AI1753=1,1,IF(OR($AF1753&gt;$N1753,AND($AC1753="SI",$AF1753=$N1753),AND($AC1753="NO",$AF1753&lt;&gt;$N1753)),0,1)),0)</f>
        <v>0</v>
      </c>
      <c r="AK1753" s="215">
        <f>IF(AG1753&lt;&gt;"",IF(AI1753=1,1,IF(OR(AG1753&gt;O1753,AND(AC1753="SI",AG1753=O1753),AND(AC1753="NO",AG1753&lt;&gt;O1753)),0,1)),0)</f>
        <v>0</v>
      </c>
      <c r="AL1753" s="215">
        <f>IF(AC1753&lt;&gt;"",(+AI1753+AJ1753+AK1753),0)</f>
        <v>0</v>
      </c>
      <c r="AM1753" s="333" t="str">
        <f>IF($AL1753&gt;=2,IF(AND($AF1753="",$AG1753=""),"",IF(AND($AF1753&gt;5,$AG1753&gt;5),"I","")),"")</f>
        <v/>
      </c>
      <c r="AN1753" s="333" t="str">
        <f>IF($AL1753&gt;=2,IF(AND($AF1753="",$AG1753=""),"",IF(AND($AF1753&lt;6,$AG1753&gt;5),"II","")),"")</f>
        <v/>
      </c>
      <c r="AO1753" s="333" t="str">
        <f>IF($AL1753&gt;=2,IF(AND($AF1753="",$AG1753=""),"",IF(AND($AF1753&lt;6,$AG1753&lt;6),"III","")),"")</f>
        <v/>
      </c>
      <c r="AP1753" s="333" t="str">
        <f>IF($AL1753&gt;=2,IF(AND($AF1753="",$AG1753=""),"",IF(AND($AF1753&gt;5,$AG1753&lt;6),"IV","")),"")</f>
        <v/>
      </c>
      <c r="AQ1753" s="264"/>
      <c r="AR1753" s="267"/>
    </row>
    <row r="1754" spans="1:44" ht="13.5" customHeight="1" x14ac:dyDescent="0.2">
      <c r="A1754" s="290"/>
      <c r="B1754" s="275"/>
      <c r="C1754" s="272"/>
      <c r="D1754" s="275"/>
      <c r="E1754" s="281"/>
      <c r="F1754" s="275"/>
      <c r="G1754" s="284"/>
      <c r="H1754" s="197"/>
      <c r="I1754" s="295"/>
      <c r="J1754" s="197"/>
      <c r="K1754" s="195"/>
      <c r="L1754" s="195"/>
      <c r="M1754" s="197"/>
      <c r="N1754" s="184"/>
      <c r="O1754" s="184"/>
      <c r="P1754" s="235"/>
      <c r="Q1754" s="195"/>
      <c r="R1754" s="257"/>
      <c r="S1754" s="30" t="s">
        <v>1852</v>
      </c>
      <c r="T1754" s="76"/>
      <c r="U1754" s="77"/>
      <c r="V1754" s="77"/>
      <c r="W1754" s="77"/>
      <c r="X1754" s="77"/>
      <c r="Y1754" s="77"/>
      <c r="Z1754" s="31" t="str">
        <f t="shared" si="145"/>
        <v/>
      </c>
      <c r="AA1754" s="81">
        <f t="shared" si="148"/>
        <v>0</v>
      </c>
      <c r="AB1754" s="81">
        <f t="shared" ref="AB1754:AB1777" si="150">IF(Z1754="Deficiente",1,0)</f>
        <v>0</v>
      </c>
      <c r="AC1754" s="338"/>
      <c r="AD1754" s="238"/>
      <c r="AE1754" s="238"/>
      <c r="AF1754" s="184"/>
      <c r="AG1754" s="184"/>
      <c r="AH1754" s="200"/>
      <c r="AI1754" s="200"/>
      <c r="AJ1754" s="216"/>
      <c r="AK1754" s="216"/>
      <c r="AL1754" s="216"/>
      <c r="AM1754" s="252"/>
      <c r="AN1754" s="252"/>
      <c r="AO1754" s="252"/>
      <c r="AP1754" s="252"/>
      <c r="AQ1754" s="265"/>
      <c r="AR1754" s="209"/>
    </row>
    <row r="1755" spans="1:44" ht="13.5" customHeight="1" x14ac:dyDescent="0.2">
      <c r="A1755" s="290"/>
      <c r="B1755" s="275"/>
      <c r="C1755" s="272"/>
      <c r="D1755" s="275"/>
      <c r="E1755" s="281"/>
      <c r="F1755" s="275"/>
      <c r="G1755" s="284"/>
      <c r="H1755" s="197"/>
      <c r="I1755" s="295"/>
      <c r="J1755" s="197"/>
      <c r="K1755" s="195"/>
      <c r="L1755" s="195"/>
      <c r="M1755" s="197"/>
      <c r="N1755" s="184"/>
      <c r="O1755" s="184"/>
      <c r="P1755" s="235"/>
      <c r="Q1755" s="195"/>
      <c r="R1755" s="257"/>
      <c r="S1755" s="30" t="s">
        <v>1853</v>
      </c>
      <c r="T1755" s="76"/>
      <c r="U1755" s="77"/>
      <c r="V1755" s="77"/>
      <c r="W1755" s="77"/>
      <c r="X1755" s="77"/>
      <c r="Y1755" s="77"/>
      <c r="Z1755" s="31" t="str">
        <f t="shared" si="145"/>
        <v/>
      </c>
      <c r="AA1755" s="81">
        <f t="shared" si="148"/>
        <v>0</v>
      </c>
      <c r="AB1755" s="81">
        <f t="shared" si="150"/>
        <v>0</v>
      </c>
      <c r="AC1755" s="338"/>
      <c r="AD1755" s="238"/>
      <c r="AE1755" s="238"/>
      <c r="AF1755" s="184"/>
      <c r="AG1755" s="184"/>
      <c r="AH1755" s="200"/>
      <c r="AI1755" s="200"/>
      <c r="AJ1755" s="216"/>
      <c r="AK1755" s="216"/>
      <c r="AL1755" s="216"/>
      <c r="AM1755" s="252"/>
      <c r="AN1755" s="252"/>
      <c r="AO1755" s="252"/>
      <c r="AP1755" s="252"/>
      <c r="AQ1755" s="265"/>
      <c r="AR1755" s="209"/>
    </row>
    <row r="1756" spans="1:44" ht="13.5" customHeight="1" x14ac:dyDescent="0.2">
      <c r="A1756" s="290"/>
      <c r="B1756" s="275"/>
      <c r="C1756" s="272"/>
      <c r="D1756" s="275"/>
      <c r="E1756" s="281"/>
      <c r="F1756" s="275"/>
      <c r="G1756" s="284"/>
      <c r="H1756" s="197"/>
      <c r="I1756" s="295"/>
      <c r="J1756" s="197"/>
      <c r="K1756" s="195"/>
      <c r="L1756" s="195"/>
      <c r="M1756" s="197"/>
      <c r="N1756" s="184"/>
      <c r="O1756" s="184"/>
      <c r="P1756" s="235"/>
      <c r="Q1756" s="195"/>
      <c r="R1756" s="257"/>
      <c r="S1756" s="30" t="s">
        <v>1854</v>
      </c>
      <c r="T1756" s="76"/>
      <c r="U1756" s="77"/>
      <c r="V1756" s="77"/>
      <c r="W1756" s="77"/>
      <c r="X1756" s="77"/>
      <c r="Y1756" s="77"/>
      <c r="Z1756" s="31" t="str">
        <f t="shared" si="145"/>
        <v/>
      </c>
      <c r="AA1756" s="81">
        <f t="shared" si="148"/>
        <v>0</v>
      </c>
      <c r="AB1756" s="81">
        <f t="shared" si="150"/>
        <v>0</v>
      </c>
      <c r="AC1756" s="338"/>
      <c r="AD1756" s="238"/>
      <c r="AE1756" s="238"/>
      <c r="AF1756" s="184"/>
      <c r="AG1756" s="184"/>
      <c r="AH1756" s="200"/>
      <c r="AI1756" s="200"/>
      <c r="AJ1756" s="216"/>
      <c r="AK1756" s="216"/>
      <c r="AL1756" s="216"/>
      <c r="AM1756" s="252"/>
      <c r="AN1756" s="252"/>
      <c r="AO1756" s="252"/>
      <c r="AP1756" s="252"/>
      <c r="AQ1756" s="265"/>
      <c r="AR1756" s="209"/>
    </row>
    <row r="1757" spans="1:44" ht="13.5" customHeight="1" x14ac:dyDescent="0.2">
      <c r="A1757" s="290"/>
      <c r="B1757" s="275"/>
      <c r="C1757" s="272"/>
      <c r="D1757" s="275"/>
      <c r="E1757" s="281"/>
      <c r="F1757" s="275"/>
      <c r="G1757" s="284"/>
      <c r="H1757" s="197"/>
      <c r="I1757" s="295"/>
      <c r="J1757" s="197"/>
      <c r="K1757" s="195"/>
      <c r="L1757" s="195"/>
      <c r="M1757" s="197"/>
      <c r="N1757" s="184"/>
      <c r="O1757" s="184"/>
      <c r="P1757" s="235"/>
      <c r="Q1757" s="195"/>
      <c r="R1757" s="257"/>
      <c r="S1757" s="30" t="s">
        <v>1855</v>
      </c>
      <c r="T1757" s="76"/>
      <c r="U1757" s="77"/>
      <c r="V1757" s="77"/>
      <c r="W1757" s="77"/>
      <c r="X1757" s="77"/>
      <c r="Y1757" s="77"/>
      <c r="Z1757" s="31" t="str">
        <f t="shared" si="145"/>
        <v/>
      </c>
      <c r="AA1757" s="81">
        <f t="shared" si="148"/>
        <v>0</v>
      </c>
      <c r="AB1757" s="81">
        <f t="shared" si="150"/>
        <v>0</v>
      </c>
      <c r="AC1757" s="338"/>
      <c r="AD1757" s="238"/>
      <c r="AE1757" s="238"/>
      <c r="AF1757" s="184"/>
      <c r="AG1757" s="184"/>
      <c r="AH1757" s="200"/>
      <c r="AI1757" s="200"/>
      <c r="AJ1757" s="216"/>
      <c r="AK1757" s="216"/>
      <c r="AL1757" s="216"/>
      <c r="AM1757" s="252"/>
      <c r="AN1757" s="252"/>
      <c r="AO1757" s="252"/>
      <c r="AP1757" s="252"/>
      <c r="AQ1757" s="265"/>
      <c r="AR1757" s="209"/>
    </row>
    <row r="1758" spans="1:44" ht="13.5" customHeight="1" x14ac:dyDescent="0.2">
      <c r="A1758" s="290"/>
      <c r="B1758" s="275"/>
      <c r="C1758" s="272"/>
      <c r="D1758" s="275"/>
      <c r="E1758" s="281"/>
      <c r="F1758" s="275"/>
      <c r="G1758" s="284"/>
      <c r="H1758" s="197"/>
      <c r="I1758" s="295">
        <v>70.2</v>
      </c>
      <c r="J1758" s="197"/>
      <c r="K1758" s="195"/>
      <c r="L1758" s="195"/>
      <c r="M1758" s="197"/>
      <c r="N1758" s="184"/>
      <c r="O1758" s="184"/>
      <c r="P1758" s="235"/>
      <c r="Q1758" s="195"/>
      <c r="R1758" s="298">
        <f>IF(Q1758="SI",1,IF(Q1758="NO",3,0))</f>
        <v>0</v>
      </c>
      <c r="S1758" s="30" t="s">
        <v>1856</v>
      </c>
      <c r="T1758" s="76"/>
      <c r="U1758" s="77"/>
      <c r="V1758" s="77"/>
      <c r="W1758" s="77"/>
      <c r="X1758" s="77"/>
      <c r="Y1758" s="77"/>
      <c r="Z1758" s="31" t="str">
        <f t="shared" si="145"/>
        <v/>
      </c>
      <c r="AA1758" s="81">
        <f t="shared" si="148"/>
        <v>0</v>
      </c>
      <c r="AB1758" s="81">
        <f t="shared" si="150"/>
        <v>0</v>
      </c>
      <c r="AC1758" s="338"/>
      <c r="AD1758" s="238"/>
      <c r="AE1758" s="238"/>
      <c r="AF1758" s="184"/>
      <c r="AG1758" s="184"/>
      <c r="AH1758" s="200"/>
      <c r="AI1758" s="200"/>
      <c r="AJ1758" s="216"/>
      <c r="AK1758" s="216"/>
      <c r="AL1758" s="216"/>
      <c r="AM1758" s="252"/>
      <c r="AN1758" s="252"/>
      <c r="AO1758" s="252"/>
      <c r="AP1758" s="252"/>
      <c r="AQ1758" s="265"/>
      <c r="AR1758" s="208"/>
    </row>
    <row r="1759" spans="1:44" ht="13.5" customHeight="1" x14ac:dyDescent="0.2">
      <c r="A1759" s="290"/>
      <c r="B1759" s="275"/>
      <c r="C1759" s="272"/>
      <c r="D1759" s="275"/>
      <c r="E1759" s="281"/>
      <c r="F1759" s="275"/>
      <c r="G1759" s="284"/>
      <c r="H1759" s="197"/>
      <c r="I1759" s="295"/>
      <c r="J1759" s="197"/>
      <c r="K1759" s="195"/>
      <c r="L1759" s="195"/>
      <c r="M1759" s="197"/>
      <c r="N1759" s="184"/>
      <c r="O1759" s="184"/>
      <c r="P1759" s="235"/>
      <c r="Q1759" s="195"/>
      <c r="R1759" s="257"/>
      <c r="S1759" s="30" t="s">
        <v>1857</v>
      </c>
      <c r="T1759" s="76"/>
      <c r="U1759" s="77"/>
      <c r="V1759" s="77"/>
      <c r="W1759" s="77"/>
      <c r="X1759" s="77"/>
      <c r="Y1759" s="77"/>
      <c r="Z1759" s="31" t="str">
        <f t="shared" si="145"/>
        <v/>
      </c>
      <c r="AA1759" s="81">
        <f t="shared" si="148"/>
        <v>0</v>
      </c>
      <c r="AB1759" s="81">
        <f t="shared" si="150"/>
        <v>0</v>
      </c>
      <c r="AC1759" s="338"/>
      <c r="AD1759" s="238"/>
      <c r="AE1759" s="238"/>
      <c r="AF1759" s="184"/>
      <c r="AG1759" s="184"/>
      <c r="AH1759" s="200"/>
      <c r="AI1759" s="200"/>
      <c r="AJ1759" s="216"/>
      <c r="AK1759" s="216"/>
      <c r="AL1759" s="216"/>
      <c r="AM1759" s="252"/>
      <c r="AN1759" s="252"/>
      <c r="AO1759" s="252"/>
      <c r="AP1759" s="252"/>
      <c r="AQ1759" s="265"/>
      <c r="AR1759" s="209"/>
    </row>
    <row r="1760" spans="1:44" ht="13.5" customHeight="1" x14ac:dyDescent="0.2">
      <c r="A1760" s="290"/>
      <c r="B1760" s="275"/>
      <c r="C1760" s="272"/>
      <c r="D1760" s="275"/>
      <c r="E1760" s="281"/>
      <c r="F1760" s="275"/>
      <c r="G1760" s="284"/>
      <c r="H1760" s="197"/>
      <c r="I1760" s="295"/>
      <c r="J1760" s="197"/>
      <c r="K1760" s="195"/>
      <c r="L1760" s="195"/>
      <c r="M1760" s="197"/>
      <c r="N1760" s="184"/>
      <c r="O1760" s="184"/>
      <c r="P1760" s="235"/>
      <c r="Q1760" s="195"/>
      <c r="R1760" s="257"/>
      <c r="S1760" s="30" t="s">
        <v>1858</v>
      </c>
      <c r="T1760" s="76"/>
      <c r="U1760" s="77"/>
      <c r="V1760" s="77"/>
      <c r="W1760" s="77"/>
      <c r="X1760" s="77"/>
      <c r="Y1760" s="77"/>
      <c r="Z1760" s="31" t="str">
        <f t="shared" ref="Z1760:Z1809" si="151">IF($T1760&lt;&gt;"",IF(AND(V1760="SI",W1760="SI",X1760="SI",Y1760="SI"),"Suficiente",IF(OR(V1760="NO",W1760="NO",X1760="NO",Y1760="NO"),"Deficiente",IF(OR(V1760="",W1760="",X1760="",Y1760=""),"Falta Valorar el Control",""))),"")</f>
        <v/>
      </c>
      <c r="AA1760" s="81">
        <f t="shared" ref="AA1760:AA1791" si="152">IF(Z1760="Suficiente",1,0)</f>
        <v>0</v>
      </c>
      <c r="AB1760" s="81">
        <f t="shared" si="150"/>
        <v>0</v>
      </c>
      <c r="AC1760" s="338"/>
      <c r="AD1760" s="238"/>
      <c r="AE1760" s="238"/>
      <c r="AF1760" s="184"/>
      <c r="AG1760" s="184"/>
      <c r="AH1760" s="200"/>
      <c r="AI1760" s="200"/>
      <c r="AJ1760" s="216"/>
      <c r="AK1760" s="216"/>
      <c r="AL1760" s="216"/>
      <c r="AM1760" s="252"/>
      <c r="AN1760" s="252"/>
      <c r="AO1760" s="252"/>
      <c r="AP1760" s="252"/>
      <c r="AQ1760" s="265"/>
      <c r="AR1760" s="209"/>
    </row>
    <row r="1761" spans="1:44" ht="13.5" customHeight="1" x14ac:dyDescent="0.2">
      <c r="A1761" s="290"/>
      <c r="B1761" s="275"/>
      <c r="C1761" s="272"/>
      <c r="D1761" s="275"/>
      <c r="E1761" s="281"/>
      <c r="F1761" s="275"/>
      <c r="G1761" s="284"/>
      <c r="H1761" s="197"/>
      <c r="I1761" s="295"/>
      <c r="J1761" s="197"/>
      <c r="K1761" s="195"/>
      <c r="L1761" s="195"/>
      <c r="M1761" s="197"/>
      <c r="N1761" s="184"/>
      <c r="O1761" s="184"/>
      <c r="P1761" s="235"/>
      <c r="Q1761" s="195"/>
      <c r="R1761" s="257"/>
      <c r="S1761" s="30" t="s">
        <v>1859</v>
      </c>
      <c r="T1761" s="76"/>
      <c r="U1761" s="77"/>
      <c r="V1761" s="77"/>
      <c r="W1761" s="77"/>
      <c r="X1761" s="77"/>
      <c r="Y1761" s="77"/>
      <c r="Z1761" s="31" t="str">
        <f t="shared" si="151"/>
        <v/>
      </c>
      <c r="AA1761" s="81">
        <f t="shared" si="152"/>
        <v>0</v>
      </c>
      <c r="AB1761" s="81">
        <f t="shared" si="150"/>
        <v>0</v>
      </c>
      <c r="AC1761" s="338"/>
      <c r="AD1761" s="238"/>
      <c r="AE1761" s="238"/>
      <c r="AF1761" s="184"/>
      <c r="AG1761" s="184"/>
      <c r="AH1761" s="200"/>
      <c r="AI1761" s="200"/>
      <c r="AJ1761" s="216"/>
      <c r="AK1761" s="216"/>
      <c r="AL1761" s="216"/>
      <c r="AM1761" s="252"/>
      <c r="AN1761" s="252"/>
      <c r="AO1761" s="252"/>
      <c r="AP1761" s="252"/>
      <c r="AQ1761" s="265"/>
      <c r="AR1761" s="209"/>
    </row>
    <row r="1762" spans="1:44" ht="13.5" customHeight="1" x14ac:dyDescent="0.2">
      <c r="A1762" s="290"/>
      <c r="B1762" s="275"/>
      <c r="C1762" s="272"/>
      <c r="D1762" s="275"/>
      <c r="E1762" s="281"/>
      <c r="F1762" s="275"/>
      <c r="G1762" s="284"/>
      <c r="H1762" s="197"/>
      <c r="I1762" s="295"/>
      <c r="J1762" s="197"/>
      <c r="K1762" s="195"/>
      <c r="L1762" s="195"/>
      <c r="M1762" s="197"/>
      <c r="N1762" s="184"/>
      <c r="O1762" s="184"/>
      <c r="P1762" s="235"/>
      <c r="Q1762" s="195"/>
      <c r="R1762" s="257"/>
      <c r="S1762" s="30" t="s">
        <v>1860</v>
      </c>
      <c r="T1762" s="76"/>
      <c r="U1762" s="77"/>
      <c r="V1762" s="77"/>
      <c r="W1762" s="77"/>
      <c r="X1762" s="77"/>
      <c r="Y1762" s="77"/>
      <c r="Z1762" s="31" t="str">
        <f t="shared" si="151"/>
        <v/>
      </c>
      <c r="AA1762" s="81">
        <f t="shared" si="152"/>
        <v>0</v>
      </c>
      <c r="AB1762" s="81">
        <f t="shared" si="150"/>
        <v>0</v>
      </c>
      <c r="AC1762" s="338"/>
      <c r="AD1762" s="238"/>
      <c r="AE1762" s="238"/>
      <c r="AF1762" s="184"/>
      <c r="AG1762" s="184"/>
      <c r="AH1762" s="200"/>
      <c r="AI1762" s="200"/>
      <c r="AJ1762" s="216"/>
      <c r="AK1762" s="216"/>
      <c r="AL1762" s="216"/>
      <c r="AM1762" s="252"/>
      <c r="AN1762" s="252"/>
      <c r="AO1762" s="252"/>
      <c r="AP1762" s="252"/>
      <c r="AQ1762" s="265"/>
      <c r="AR1762" s="209"/>
    </row>
    <row r="1763" spans="1:44" ht="13.5" customHeight="1" x14ac:dyDescent="0.2">
      <c r="A1763" s="290"/>
      <c r="B1763" s="275"/>
      <c r="C1763" s="272"/>
      <c r="D1763" s="275"/>
      <c r="E1763" s="281"/>
      <c r="F1763" s="275"/>
      <c r="G1763" s="284"/>
      <c r="H1763" s="197"/>
      <c r="I1763" s="295">
        <v>70.3</v>
      </c>
      <c r="J1763" s="197"/>
      <c r="K1763" s="195"/>
      <c r="L1763" s="195"/>
      <c r="M1763" s="197"/>
      <c r="N1763" s="184"/>
      <c r="O1763" s="184"/>
      <c r="P1763" s="235"/>
      <c r="Q1763" s="195"/>
      <c r="R1763" s="298">
        <f>IF(Q1763="SI",1,IF(Q1763="NO",3,0))</f>
        <v>0</v>
      </c>
      <c r="S1763" s="30" t="s">
        <v>1861</v>
      </c>
      <c r="T1763" s="76"/>
      <c r="U1763" s="77"/>
      <c r="V1763" s="77"/>
      <c r="W1763" s="77"/>
      <c r="X1763" s="77"/>
      <c r="Y1763" s="77"/>
      <c r="Z1763" s="31" t="str">
        <f t="shared" si="151"/>
        <v/>
      </c>
      <c r="AA1763" s="81">
        <f t="shared" si="152"/>
        <v>0</v>
      </c>
      <c r="AB1763" s="81">
        <f t="shared" si="150"/>
        <v>0</v>
      </c>
      <c r="AC1763" s="338"/>
      <c r="AD1763" s="238"/>
      <c r="AE1763" s="238"/>
      <c r="AF1763" s="184"/>
      <c r="AG1763" s="184"/>
      <c r="AH1763" s="200"/>
      <c r="AI1763" s="200"/>
      <c r="AJ1763" s="216"/>
      <c r="AK1763" s="216"/>
      <c r="AL1763" s="216"/>
      <c r="AM1763" s="252"/>
      <c r="AN1763" s="252"/>
      <c r="AO1763" s="252"/>
      <c r="AP1763" s="252"/>
      <c r="AQ1763" s="265"/>
      <c r="AR1763" s="208"/>
    </row>
    <row r="1764" spans="1:44" ht="13.5" customHeight="1" x14ac:dyDescent="0.2">
      <c r="A1764" s="290"/>
      <c r="B1764" s="275"/>
      <c r="C1764" s="272"/>
      <c r="D1764" s="275"/>
      <c r="E1764" s="281"/>
      <c r="F1764" s="275"/>
      <c r="G1764" s="284"/>
      <c r="H1764" s="197"/>
      <c r="I1764" s="295"/>
      <c r="J1764" s="197"/>
      <c r="K1764" s="195"/>
      <c r="L1764" s="195"/>
      <c r="M1764" s="197"/>
      <c r="N1764" s="184"/>
      <c r="O1764" s="184"/>
      <c r="P1764" s="235"/>
      <c r="Q1764" s="195"/>
      <c r="R1764" s="257"/>
      <c r="S1764" s="30" t="s">
        <v>1862</v>
      </c>
      <c r="T1764" s="76"/>
      <c r="U1764" s="77"/>
      <c r="V1764" s="77"/>
      <c r="W1764" s="77"/>
      <c r="X1764" s="77"/>
      <c r="Y1764" s="77"/>
      <c r="Z1764" s="31" t="str">
        <f t="shared" si="151"/>
        <v/>
      </c>
      <c r="AA1764" s="81">
        <f t="shared" si="152"/>
        <v>0</v>
      </c>
      <c r="AB1764" s="81">
        <f t="shared" si="150"/>
        <v>0</v>
      </c>
      <c r="AC1764" s="338"/>
      <c r="AD1764" s="238"/>
      <c r="AE1764" s="238"/>
      <c r="AF1764" s="184"/>
      <c r="AG1764" s="184"/>
      <c r="AH1764" s="200"/>
      <c r="AI1764" s="200"/>
      <c r="AJ1764" s="216"/>
      <c r="AK1764" s="216"/>
      <c r="AL1764" s="216"/>
      <c r="AM1764" s="252"/>
      <c r="AN1764" s="252"/>
      <c r="AO1764" s="252"/>
      <c r="AP1764" s="252"/>
      <c r="AQ1764" s="265"/>
      <c r="AR1764" s="209"/>
    </row>
    <row r="1765" spans="1:44" ht="13.5" customHeight="1" x14ac:dyDescent="0.2">
      <c r="A1765" s="290"/>
      <c r="B1765" s="275"/>
      <c r="C1765" s="272"/>
      <c r="D1765" s="275"/>
      <c r="E1765" s="281"/>
      <c r="F1765" s="275"/>
      <c r="G1765" s="284"/>
      <c r="H1765" s="197"/>
      <c r="I1765" s="295"/>
      <c r="J1765" s="197"/>
      <c r="K1765" s="195"/>
      <c r="L1765" s="195"/>
      <c r="M1765" s="197"/>
      <c r="N1765" s="184"/>
      <c r="O1765" s="184"/>
      <c r="P1765" s="235"/>
      <c r="Q1765" s="195"/>
      <c r="R1765" s="257"/>
      <c r="S1765" s="30" t="s">
        <v>1863</v>
      </c>
      <c r="T1765" s="76"/>
      <c r="U1765" s="77"/>
      <c r="V1765" s="77"/>
      <c r="W1765" s="77"/>
      <c r="X1765" s="77"/>
      <c r="Y1765" s="77"/>
      <c r="Z1765" s="31" t="str">
        <f t="shared" si="151"/>
        <v/>
      </c>
      <c r="AA1765" s="81">
        <f t="shared" si="152"/>
        <v>0</v>
      </c>
      <c r="AB1765" s="81">
        <f t="shared" si="150"/>
        <v>0</v>
      </c>
      <c r="AC1765" s="338"/>
      <c r="AD1765" s="238"/>
      <c r="AE1765" s="238"/>
      <c r="AF1765" s="184"/>
      <c r="AG1765" s="184"/>
      <c r="AH1765" s="200"/>
      <c r="AI1765" s="200"/>
      <c r="AJ1765" s="216"/>
      <c r="AK1765" s="216"/>
      <c r="AL1765" s="216"/>
      <c r="AM1765" s="252"/>
      <c r="AN1765" s="252"/>
      <c r="AO1765" s="252"/>
      <c r="AP1765" s="252"/>
      <c r="AQ1765" s="265"/>
      <c r="AR1765" s="209"/>
    </row>
    <row r="1766" spans="1:44" ht="13.5" customHeight="1" x14ac:dyDescent="0.2">
      <c r="A1766" s="290"/>
      <c r="B1766" s="275"/>
      <c r="C1766" s="272"/>
      <c r="D1766" s="275"/>
      <c r="E1766" s="281"/>
      <c r="F1766" s="275"/>
      <c r="G1766" s="284"/>
      <c r="H1766" s="197"/>
      <c r="I1766" s="295"/>
      <c r="J1766" s="197"/>
      <c r="K1766" s="195"/>
      <c r="L1766" s="195"/>
      <c r="M1766" s="197"/>
      <c r="N1766" s="184"/>
      <c r="O1766" s="184"/>
      <c r="P1766" s="235"/>
      <c r="Q1766" s="195"/>
      <c r="R1766" s="257"/>
      <c r="S1766" s="30" t="s">
        <v>1864</v>
      </c>
      <c r="T1766" s="76"/>
      <c r="U1766" s="77"/>
      <c r="V1766" s="77"/>
      <c r="W1766" s="77"/>
      <c r="X1766" s="77"/>
      <c r="Y1766" s="77"/>
      <c r="Z1766" s="31" t="str">
        <f t="shared" si="151"/>
        <v/>
      </c>
      <c r="AA1766" s="81">
        <f t="shared" si="152"/>
        <v>0</v>
      </c>
      <c r="AB1766" s="81">
        <f t="shared" si="150"/>
        <v>0</v>
      </c>
      <c r="AC1766" s="338"/>
      <c r="AD1766" s="238"/>
      <c r="AE1766" s="238"/>
      <c r="AF1766" s="184"/>
      <c r="AG1766" s="184"/>
      <c r="AH1766" s="200"/>
      <c r="AI1766" s="200"/>
      <c r="AJ1766" s="216"/>
      <c r="AK1766" s="216"/>
      <c r="AL1766" s="216"/>
      <c r="AM1766" s="252"/>
      <c r="AN1766" s="252"/>
      <c r="AO1766" s="252"/>
      <c r="AP1766" s="252"/>
      <c r="AQ1766" s="265"/>
      <c r="AR1766" s="209"/>
    </row>
    <row r="1767" spans="1:44" ht="13.5" customHeight="1" x14ac:dyDescent="0.2">
      <c r="A1767" s="290"/>
      <c r="B1767" s="275"/>
      <c r="C1767" s="272"/>
      <c r="D1767" s="275"/>
      <c r="E1767" s="281"/>
      <c r="F1767" s="275"/>
      <c r="G1767" s="284"/>
      <c r="H1767" s="197"/>
      <c r="I1767" s="295"/>
      <c r="J1767" s="197"/>
      <c r="K1767" s="195"/>
      <c r="L1767" s="195"/>
      <c r="M1767" s="197"/>
      <c r="N1767" s="184"/>
      <c r="O1767" s="184"/>
      <c r="P1767" s="235"/>
      <c r="Q1767" s="195"/>
      <c r="R1767" s="257"/>
      <c r="S1767" s="30" t="s">
        <v>1865</v>
      </c>
      <c r="T1767" s="76"/>
      <c r="U1767" s="77"/>
      <c r="V1767" s="77"/>
      <c r="W1767" s="77"/>
      <c r="X1767" s="77"/>
      <c r="Y1767" s="77"/>
      <c r="Z1767" s="31" t="str">
        <f t="shared" si="151"/>
        <v/>
      </c>
      <c r="AA1767" s="81">
        <f t="shared" si="152"/>
        <v>0</v>
      </c>
      <c r="AB1767" s="81">
        <f t="shared" si="150"/>
        <v>0</v>
      </c>
      <c r="AC1767" s="338"/>
      <c r="AD1767" s="238"/>
      <c r="AE1767" s="238"/>
      <c r="AF1767" s="184"/>
      <c r="AG1767" s="184"/>
      <c r="AH1767" s="200"/>
      <c r="AI1767" s="200"/>
      <c r="AJ1767" s="216"/>
      <c r="AK1767" s="216"/>
      <c r="AL1767" s="216"/>
      <c r="AM1767" s="252"/>
      <c r="AN1767" s="252"/>
      <c r="AO1767" s="252"/>
      <c r="AP1767" s="252"/>
      <c r="AQ1767" s="265"/>
      <c r="AR1767" s="209"/>
    </row>
    <row r="1768" spans="1:44" ht="13.5" customHeight="1" x14ac:dyDescent="0.2">
      <c r="A1768" s="290"/>
      <c r="B1768" s="275"/>
      <c r="C1768" s="272"/>
      <c r="D1768" s="275"/>
      <c r="E1768" s="281"/>
      <c r="F1768" s="275"/>
      <c r="G1768" s="284"/>
      <c r="H1768" s="197"/>
      <c r="I1768" s="295">
        <v>70.400000000000006</v>
      </c>
      <c r="J1768" s="197"/>
      <c r="K1768" s="195"/>
      <c r="L1768" s="195"/>
      <c r="M1768" s="197"/>
      <c r="N1768" s="184"/>
      <c r="O1768" s="184"/>
      <c r="P1768" s="235"/>
      <c r="Q1768" s="195"/>
      <c r="R1768" s="298">
        <f>IF(Q1768="SI",1,IF(Q1768="NO",3,0))</f>
        <v>0</v>
      </c>
      <c r="S1768" s="30" t="s">
        <v>1866</v>
      </c>
      <c r="T1768" s="76"/>
      <c r="U1768" s="77"/>
      <c r="V1768" s="77"/>
      <c r="W1768" s="77"/>
      <c r="X1768" s="77"/>
      <c r="Y1768" s="77"/>
      <c r="Z1768" s="31" t="str">
        <f t="shared" si="151"/>
        <v/>
      </c>
      <c r="AA1768" s="81">
        <f t="shared" si="152"/>
        <v>0</v>
      </c>
      <c r="AB1768" s="81">
        <f t="shared" si="150"/>
        <v>0</v>
      </c>
      <c r="AC1768" s="338"/>
      <c r="AD1768" s="238"/>
      <c r="AE1768" s="238"/>
      <c r="AF1768" s="184"/>
      <c r="AG1768" s="184"/>
      <c r="AH1768" s="200"/>
      <c r="AI1768" s="200"/>
      <c r="AJ1768" s="216"/>
      <c r="AK1768" s="216"/>
      <c r="AL1768" s="216"/>
      <c r="AM1768" s="252"/>
      <c r="AN1768" s="252"/>
      <c r="AO1768" s="252"/>
      <c r="AP1768" s="252"/>
      <c r="AQ1768" s="265"/>
      <c r="AR1768" s="208"/>
    </row>
    <row r="1769" spans="1:44" ht="13.5" customHeight="1" x14ac:dyDescent="0.2">
      <c r="A1769" s="290"/>
      <c r="B1769" s="275"/>
      <c r="C1769" s="272"/>
      <c r="D1769" s="275"/>
      <c r="E1769" s="281"/>
      <c r="F1769" s="275"/>
      <c r="G1769" s="284"/>
      <c r="H1769" s="197"/>
      <c r="I1769" s="295"/>
      <c r="J1769" s="197"/>
      <c r="K1769" s="195"/>
      <c r="L1769" s="195"/>
      <c r="M1769" s="197"/>
      <c r="N1769" s="184"/>
      <c r="O1769" s="184"/>
      <c r="P1769" s="235"/>
      <c r="Q1769" s="195"/>
      <c r="R1769" s="257"/>
      <c r="S1769" s="30" t="s">
        <v>1867</v>
      </c>
      <c r="T1769" s="76"/>
      <c r="U1769" s="77"/>
      <c r="V1769" s="77"/>
      <c r="W1769" s="77"/>
      <c r="X1769" s="77"/>
      <c r="Y1769" s="77"/>
      <c r="Z1769" s="31" t="str">
        <f t="shared" si="151"/>
        <v/>
      </c>
      <c r="AA1769" s="81">
        <f t="shared" si="152"/>
        <v>0</v>
      </c>
      <c r="AB1769" s="81">
        <f t="shared" si="150"/>
        <v>0</v>
      </c>
      <c r="AC1769" s="338"/>
      <c r="AD1769" s="238"/>
      <c r="AE1769" s="238"/>
      <c r="AF1769" s="184"/>
      <c r="AG1769" s="184"/>
      <c r="AH1769" s="200"/>
      <c r="AI1769" s="200"/>
      <c r="AJ1769" s="216"/>
      <c r="AK1769" s="216"/>
      <c r="AL1769" s="216"/>
      <c r="AM1769" s="252"/>
      <c r="AN1769" s="252"/>
      <c r="AO1769" s="252"/>
      <c r="AP1769" s="252"/>
      <c r="AQ1769" s="265"/>
      <c r="AR1769" s="209"/>
    </row>
    <row r="1770" spans="1:44" ht="13.5" customHeight="1" x14ac:dyDescent="0.2">
      <c r="A1770" s="290"/>
      <c r="B1770" s="275"/>
      <c r="C1770" s="272"/>
      <c r="D1770" s="275"/>
      <c r="E1770" s="281"/>
      <c r="F1770" s="275"/>
      <c r="G1770" s="284"/>
      <c r="H1770" s="197"/>
      <c r="I1770" s="295"/>
      <c r="J1770" s="197"/>
      <c r="K1770" s="195"/>
      <c r="L1770" s="195"/>
      <c r="M1770" s="197"/>
      <c r="N1770" s="184"/>
      <c r="O1770" s="184"/>
      <c r="P1770" s="235"/>
      <c r="Q1770" s="195"/>
      <c r="R1770" s="257"/>
      <c r="S1770" s="30" t="s">
        <v>1868</v>
      </c>
      <c r="T1770" s="76"/>
      <c r="U1770" s="77"/>
      <c r="V1770" s="77"/>
      <c r="W1770" s="77"/>
      <c r="X1770" s="77"/>
      <c r="Y1770" s="77"/>
      <c r="Z1770" s="31" t="str">
        <f t="shared" si="151"/>
        <v/>
      </c>
      <c r="AA1770" s="81">
        <f t="shared" si="152"/>
        <v>0</v>
      </c>
      <c r="AB1770" s="81">
        <f t="shared" si="150"/>
        <v>0</v>
      </c>
      <c r="AC1770" s="338"/>
      <c r="AD1770" s="238"/>
      <c r="AE1770" s="238"/>
      <c r="AF1770" s="184"/>
      <c r="AG1770" s="184"/>
      <c r="AH1770" s="200"/>
      <c r="AI1770" s="200"/>
      <c r="AJ1770" s="216"/>
      <c r="AK1770" s="216"/>
      <c r="AL1770" s="216"/>
      <c r="AM1770" s="252"/>
      <c r="AN1770" s="252"/>
      <c r="AO1770" s="252"/>
      <c r="AP1770" s="252"/>
      <c r="AQ1770" s="265"/>
      <c r="AR1770" s="209"/>
    </row>
    <row r="1771" spans="1:44" ht="13.5" customHeight="1" x14ac:dyDescent="0.2">
      <c r="A1771" s="290"/>
      <c r="B1771" s="275"/>
      <c r="C1771" s="272"/>
      <c r="D1771" s="275"/>
      <c r="E1771" s="281"/>
      <c r="F1771" s="275"/>
      <c r="G1771" s="284"/>
      <c r="H1771" s="197"/>
      <c r="I1771" s="295"/>
      <c r="J1771" s="197"/>
      <c r="K1771" s="195"/>
      <c r="L1771" s="195"/>
      <c r="M1771" s="197"/>
      <c r="N1771" s="184"/>
      <c r="O1771" s="184"/>
      <c r="P1771" s="235"/>
      <c r="Q1771" s="195"/>
      <c r="R1771" s="257"/>
      <c r="S1771" s="30" t="s">
        <v>1869</v>
      </c>
      <c r="T1771" s="76"/>
      <c r="U1771" s="77"/>
      <c r="V1771" s="77"/>
      <c r="W1771" s="77"/>
      <c r="X1771" s="77"/>
      <c r="Y1771" s="77"/>
      <c r="Z1771" s="31" t="str">
        <f t="shared" si="151"/>
        <v/>
      </c>
      <c r="AA1771" s="81">
        <f t="shared" si="152"/>
        <v>0</v>
      </c>
      <c r="AB1771" s="81">
        <f t="shared" si="150"/>
        <v>0</v>
      </c>
      <c r="AC1771" s="338"/>
      <c r="AD1771" s="238"/>
      <c r="AE1771" s="238"/>
      <c r="AF1771" s="184"/>
      <c r="AG1771" s="184"/>
      <c r="AH1771" s="200"/>
      <c r="AI1771" s="200"/>
      <c r="AJ1771" s="216"/>
      <c r="AK1771" s="216"/>
      <c r="AL1771" s="216"/>
      <c r="AM1771" s="252"/>
      <c r="AN1771" s="252"/>
      <c r="AO1771" s="252"/>
      <c r="AP1771" s="252"/>
      <c r="AQ1771" s="265"/>
      <c r="AR1771" s="209"/>
    </row>
    <row r="1772" spans="1:44" ht="13.5" customHeight="1" x14ac:dyDescent="0.2">
      <c r="A1772" s="290"/>
      <c r="B1772" s="275"/>
      <c r="C1772" s="272"/>
      <c r="D1772" s="275"/>
      <c r="E1772" s="281"/>
      <c r="F1772" s="275"/>
      <c r="G1772" s="284"/>
      <c r="H1772" s="197"/>
      <c r="I1772" s="295"/>
      <c r="J1772" s="197"/>
      <c r="K1772" s="195"/>
      <c r="L1772" s="195"/>
      <c r="M1772" s="197"/>
      <c r="N1772" s="184"/>
      <c r="O1772" s="184"/>
      <c r="P1772" s="235"/>
      <c r="Q1772" s="195"/>
      <c r="R1772" s="257"/>
      <c r="S1772" s="30" t="s">
        <v>1870</v>
      </c>
      <c r="T1772" s="76"/>
      <c r="U1772" s="77"/>
      <c r="V1772" s="77"/>
      <c r="W1772" s="77"/>
      <c r="X1772" s="77"/>
      <c r="Y1772" s="77"/>
      <c r="Z1772" s="31" t="str">
        <f t="shared" si="151"/>
        <v/>
      </c>
      <c r="AA1772" s="81">
        <f t="shared" si="152"/>
        <v>0</v>
      </c>
      <c r="AB1772" s="81">
        <f t="shared" si="150"/>
        <v>0</v>
      </c>
      <c r="AC1772" s="338"/>
      <c r="AD1772" s="238"/>
      <c r="AE1772" s="238"/>
      <c r="AF1772" s="184"/>
      <c r="AG1772" s="184"/>
      <c r="AH1772" s="200"/>
      <c r="AI1772" s="200"/>
      <c r="AJ1772" s="216"/>
      <c r="AK1772" s="216"/>
      <c r="AL1772" s="216"/>
      <c r="AM1772" s="252"/>
      <c r="AN1772" s="252"/>
      <c r="AO1772" s="252"/>
      <c r="AP1772" s="252"/>
      <c r="AQ1772" s="265"/>
      <c r="AR1772" s="209"/>
    </row>
    <row r="1773" spans="1:44" ht="13.5" customHeight="1" x14ac:dyDescent="0.2">
      <c r="A1773" s="290"/>
      <c r="B1773" s="275"/>
      <c r="C1773" s="272"/>
      <c r="D1773" s="275"/>
      <c r="E1773" s="281"/>
      <c r="F1773" s="275"/>
      <c r="G1773" s="284"/>
      <c r="H1773" s="197"/>
      <c r="I1773" s="295">
        <v>70.5</v>
      </c>
      <c r="J1773" s="197"/>
      <c r="K1773" s="195"/>
      <c r="L1773" s="195"/>
      <c r="M1773" s="197"/>
      <c r="N1773" s="184"/>
      <c r="O1773" s="184"/>
      <c r="P1773" s="235"/>
      <c r="Q1773" s="195"/>
      <c r="R1773" s="298">
        <f>IF(Q1773="SI",1,IF(Q1773="NO",3,0))</f>
        <v>0</v>
      </c>
      <c r="S1773" s="30" t="s">
        <v>1871</v>
      </c>
      <c r="T1773" s="76"/>
      <c r="U1773" s="77"/>
      <c r="V1773" s="77"/>
      <c r="W1773" s="77"/>
      <c r="X1773" s="77"/>
      <c r="Y1773" s="77"/>
      <c r="Z1773" s="31" t="str">
        <f t="shared" si="151"/>
        <v/>
      </c>
      <c r="AA1773" s="81">
        <f t="shared" si="152"/>
        <v>0</v>
      </c>
      <c r="AB1773" s="81">
        <f t="shared" si="150"/>
        <v>0</v>
      </c>
      <c r="AC1773" s="338"/>
      <c r="AD1773" s="238"/>
      <c r="AE1773" s="238"/>
      <c r="AF1773" s="184"/>
      <c r="AG1773" s="184"/>
      <c r="AH1773" s="200"/>
      <c r="AI1773" s="200"/>
      <c r="AJ1773" s="216"/>
      <c r="AK1773" s="216"/>
      <c r="AL1773" s="216"/>
      <c r="AM1773" s="252"/>
      <c r="AN1773" s="252"/>
      <c r="AO1773" s="252"/>
      <c r="AP1773" s="252"/>
      <c r="AQ1773" s="265"/>
      <c r="AR1773" s="208"/>
    </row>
    <row r="1774" spans="1:44" ht="13.5" customHeight="1" x14ac:dyDescent="0.2">
      <c r="A1774" s="290"/>
      <c r="B1774" s="275"/>
      <c r="C1774" s="272"/>
      <c r="D1774" s="275"/>
      <c r="E1774" s="281"/>
      <c r="F1774" s="275"/>
      <c r="G1774" s="284"/>
      <c r="H1774" s="197"/>
      <c r="I1774" s="295"/>
      <c r="J1774" s="197"/>
      <c r="K1774" s="195"/>
      <c r="L1774" s="195"/>
      <c r="M1774" s="197"/>
      <c r="N1774" s="184"/>
      <c r="O1774" s="184"/>
      <c r="P1774" s="235"/>
      <c r="Q1774" s="195"/>
      <c r="R1774" s="257"/>
      <c r="S1774" s="30" t="s">
        <v>1872</v>
      </c>
      <c r="T1774" s="76"/>
      <c r="U1774" s="77"/>
      <c r="V1774" s="77"/>
      <c r="W1774" s="77"/>
      <c r="X1774" s="77"/>
      <c r="Y1774" s="77"/>
      <c r="Z1774" s="31" t="str">
        <f t="shared" si="151"/>
        <v/>
      </c>
      <c r="AA1774" s="81">
        <f t="shared" si="152"/>
        <v>0</v>
      </c>
      <c r="AB1774" s="81">
        <f t="shared" si="150"/>
        <v>0</v>
      </c>
      <c r="AC1774" s="338"/>
      <c r="AD1774" s="238"/>
      <c r="AE1774" s="238"/>
      <c r="AF1774" s="184"/>
      <c r="AG1774" s="184"/>
      <c r="AH1774" s="200"/>
      <c r="AI1774" s="200"/>
      <c r="AJ1774" s="216"/>
      <c r="AK1774" s="216"/>
      <c r="AL1774" s="216"/>
      <c r="AM1774" s="252"/>
      <c r="AN1774" s="252"/>
      <c r="AO1774" s="252"/>
      <c r="AP1774" s="252"/>
      <c r="AQ1774" s="265"/>
      <c r="AR1774" s="209"/>
    </row>
    <row r="1775" spans="1:44" ht="13.5" customHeight="1" x14ac:dyDescent="0.2">
      <c r="A1775" s="290"/>
      <c r="B1775" s="275"/>
      <c r="C1775" s="272"/>
      <c r="D1775" s="275"/>
      <c r="E1775" s="281"/>
      <c r="F1775" s="275"/>
      <c r="G1775" s="284"/>
      <c r="H1775" s="197"/>
      <c r="I1775" s="295"/>
      <c r="J1775" s="197"/>
      <c r="K1775" s="195"/>
      <c r="L1775" s="195"/>
      <c r="M1775" s="197"/>
      <c r="N1775" s="184"/>
      <c r="O1775" s="184"/>
      <c r="P1775" s="235"/>
      <c r="Q1775" s="195"/>
      <c r="R1775" s="257"/>
      <c r="S1775" s="30" t="s">
        <v>1873</v>
      </c>
      <c r="T1775" s="76"/>
      <c r="U1775" s="77"/>
      <c r="V1775" s="77"/>
      <c r="W1775" s="77"/>
      <c r="X1775" s="77"/>
      <c r="Y1775" s="77"/>
      <c r="Z1775" s="31" t="str">
        <f t="shared" si="151"/>
        <v/>
      </c>
      <c r="AA1775" s="81">
        <f t="shared" si="152"/>
        <v>0</v>
      </c>
      <c r="AB1775" s="81">
        <f t="shared" si="150"/>
        <v>0</v>
      </c>
      <c r="AC1775" s="338"/>
      <c r="AD1775" s="238"/>
      <c r="AE1775" s="238"/>
      <c r="AF1775" s="184"/>
      <c r="AG1775" s="184"/>
      <c r="AH1775" s="200"/>
      <c r="AI1775" s="200"/>
      <c r="AJ1775" s="216"/>
      <c r="AK1775" s="216"/>
      <c r="AL1775" s="216"/>
      <c r="AM1775" s="252"/>
      <c r="AN1775" s="252"/>
      <c r="AO1775" s="252"/>
      <c r="AP1775" s="252"/>
      <c r="AQ1775" s="265"/>
      <c r="AR1775" s="209"/>
    </row>
    <row r="1776" spans="1:44" ht="13.5" customHeight="1" x14ac:dyDescent="0.2">
      <c r="A1776" s="290"/>
      <c r="B1776" s="275"/>
      <c r="C1776" s="272"/>
      <c r="D1776" s="275"/>
      <c r="E1776" s="281"/>
      <c r="F1776" s="275"/>
      <c r="G1776" s="284"/>
      <c r="H1776" s="197"/>
      <c r="I1776" s="295"/>
      <c r="J1776" s="197"/>
      <c r="K1776" s="195"/>
      <c r="L1776" s="195"/>
      <c r="M1776" s="197"/>
      <c r="N1776" s="184"/>
      <c r="O1776" s="184"/>
      <c r="P1776" s="235"/>
      <c r="Q1776" s="195"/>
      <c r="R1776" s="257"/>
      <c r="S1776" s="30" t="s">
        <v>1874</v>
      </c>
      <c r="T1776" s="76"/>
      <c r="U1776" s="77"/>
      <c r="V1776" s="77"/>
      <c r="W1776" s="77"/>
      <c r="X1776" s="77"/>
      <c r="Y1776" s="77"/>
      <c r="Z1776" s="31" t="str">
        <f t="shared" si="151"/>
        <v/>
      </c>
      <c r="AA1776" s="81">
        <f t="shared" si="152"/>
        <v>0</v>
      </c>
      <c r="AB1776" s="81">
        <f t="shared" si="150"/>
        <v>0</v>
      </c>
      <c r="AC1776" s="338"/>
      <c r="AD1776" s="238"/>
      <c r="AE1776" s="238"/>
      <c r="AF1776" s="184"/>
      <c r="AG1776" s="184"/>
      <c r="AH1776" s="200"/>
      <c r="AI1776" s="200"/>
      <c r="AJ1776" s="216"/>
      <c r="AK1776" s="216"/>
      <c r="AL1776" s="216"/>
      <c r="AM1776" s="252"/>
      <c r="AN1776" s="252"/>
      <c r="AO1776" s="252"/>
      <c r="AP1776" s="252"/>
      <c r="AQ1776" s="265"/>
      <c r="AR1776" s="209"/>
    </row>
    <row r="1777" spans="1:44" ht="13.5" customHeight="1" x14ac:dyDescent="0.2">
      <c r="A1777" s="291"/>
      <c r="B1777" s="276"/>
      <c r="C1777" s="273"/>
      <c r="D1777" s="276"/>
      <c r="E1777" s="282"/>
      <c r="F1777" s="276"/>
      <c r="G1777" s="285"/>
      <c r="H1777" s="198"/>
      <c r="I1777" s="296"/>
      <c r="J1777" s="198"/>
      <c r="K1777" s="233"/>
      <c r="L1777" s="233"/>
      <c r="M1777" s="198"/>
      <c r="N1777" s="185"/>
      <c r="O1777" s="185"/>
      <c r="P1777" s="236"/>
      <c r="Q1777" s="233"/>
      <c r="R1777" s="299"/>
      <c r="S1777" s="32" t="s">
        <v>1875</v>
      </c>
      <c r="T1777" s="78"/>
      <c r="U1777" s="79"/>
      <c r="V1777" s="79"/>
      <c r="W1777" s="79"/>
      <c r="X1777" s="79"/>
      <c r="Y1777" s="79"/>
      <c r="Z1777" s="33" t="str">
        <f t="shared" si="151"/>
        <v/>
      </c>
      <c r="AA1777" s="82">
        <f t="shared" si="152"/>
        <v>0</v>
      </c>
      <c r="AB1777" s="82">
        <f t="shared" si="150"/>
        <v>0</v>
      </c>
      <c r="AC1777" s="339"/>
      <c r="AD1777" s="239"/>
      <c r="AE1777" s="239"/>
      <c r="AF1777" s="185"/>
      <c r="AG1777" s="185"/>
      <c r="AH1777" s="201"/>
      <c r="AI1777" s="201"/>
      <c r="AJ1777" s="217"/>
      <c r="AK1777" s="217"/>
      <c r="AL1777" s="217"/>
      <c r="AM1777" s="253"/>
      <c r="AN1777" s="253"/>
      <c r="AO1777" s="253"/>
      <c r="AP1777" s="253"/>
      <c r="AQ1777" s="266"/>
      <c r="AR1777" s="210"/>
    </row>
    <row r="1778" spans="1:44" ht="13.5" customHeight="1" x14ac:dyDescent="0.2">
      <c r="A1778" s="277" t="str">
        <f>IF(E1778&lt;&gt;"",'Información General'!$D$15&amp;"_"&amp;+$A$1+71,"")</f>
        <v/>
      </c>
      <c r="B1778" s="286"/>
      <c r="C1778" s="304"/>
      <c r="D1778" s="286"/>
      <c r="E1778" s="301"/>
      <c r="F1778" s="286"/>
      <c r="G1778" s="224"/>
      <c r="H1778" s="242"/>
      <c r="I1778" s="245">
        <v>71.099999999999994</v>
      </c>
      <c r="J1778" s="227"/>
      <c r="K1778" s="232"/>
      <c r="L1778" s="232"/>
      <c r="M1778" s="227"/>
      <c r="N1778" s="189"/>
      <c r="O1778" s="189"/>
      <c r="P1778" s="192" t="str">
        <f>IF(AND(N1778&lt;&gt;"",O1778&lt;&gt;""),IF(AND(N1778&gt;5,O1778&gt;5),"I",IF(AND(N1778&lt;=5,O1778&gt;5),"II",IF(AND(N1778&gt;5,O1778&lt;=5),"IV",IF(AND(N1778&lt;=5,O1778&lt;=5),"III")))),"")</f>
        <v/>
      </c>
      <c r="Q1778" s="232"/>
      <c r="R1778" s="310">
        <f>IF(Q1778="SI",1,IF(Q1778="NO",3,0))</f>
        <v>0</v>
      </c>
      <c r="S1778" s="28" t="s">
        <v>1876</v>
      </c>
      <c r="T1778" s="73"/>
      <c r="U1778" s="74"/>
      <c r="V1778" s="74"/>
      <c r="W1778" s="74"/>
      <c r="X1778" s="74"/>
      <c r="Y1778" s="74"/>
      <c r="Z1778" s="29" t="str">
        <f t="shared" si="151"/>
        <v/>
      </c>
      <c r="AA1778" s="80">
        <f t="shared" si="152"/>
        <v>0</v>
      </c>
      <c r="AB1778" s="80">
        <f>IF(Z1778="Deficiente",1,0)</f>
        <v>0</v>
      </c>
      <c r="AC1778" s="307" t="str">
        <f>IF(SUM(R1778:R1802)&gt;=1,IF((SUM(R1778:R1802)/COUNTA(Q1778:Q1802))=1,IF(SUM(AA1778:AA1802)&gt;=1,IF(SUM(AA1778:AA1802)/(SUM(AA1778:AA1802)+SUM(AB1778:AB1802))=100%,"SI","NO"),"NO"),"NO"),"")</f>
        <v/>
      </c>
      <c r="AD1778" s="241" t="str">
        <f>IF($N1778=1,"b","")</f>
        <v/>
      </c>
      <c r="AE1778" s="241" t="str">
        <f>IF($O1778=1,"b","")</f>
        <v/>
      </c>
      <c r="AF1778" s="189"/>
      <c r="AG1778" s="189"/>
      <c r="AH1778" s="202">
        <f>IF(OR($AD1778="b",$AE1778="b"),2,0)</f>
        <v>0</v>
      </c>
      <c r="AI1778" s="202">
        <f>IF(AND($N1778=1,$AF1778=1,$O1778=1,$AG1778=1),1,0)</f>
        <v>0</v>
      </c>
      <c r="AJ1778" s="186">
        <f>IF(AF1778&lt;&gt;"",IF(AI1778=1,1,IF(OR($AF1778&gt;$N1778,AND($AC1778="SI",$AF1778=$N1778),AND($AC1778="NO",$AF1778&lt;&gt;$N1778)),0,1)),0)</f>
        <v>0</v>
      </c>
      <c r="AK1778" s="186">
        <f>IF(AG1778&lt;&gt;"",IF(AI1778=1,1,IF(OR(AG1778&gt;O1778,AND(AC1778="SI",AG1778=O1778),AND(AC1778="NO",AG1778&lt;&gt;O1778)),0,1)),0)</f>
        <v>0</v>
      </c>
      <c r="AL1778" s="186">
        <f>IF(AC1778&lt;&gt;"",(+AI1778+AJ1778+AK1778),0)</f>
        <v>0</v>
      </c>
      <c r="AM1778" s="251" t="str">
        <f>IF($AL1778&gt;=2,IF(AND($AF1778="",$AG1778=""),"",IF(AND($AF1778&gt;5,$AG1778&gt;5),"I","")),"")</f>
        <v/>
      </c>
      <c r="AN1778" s="251" t="str">
        <f>IF($AL1778&gt;=2,IF(AND($AF1778="",$AG1778=""),"",IF(AND($AF1778&lt;6,$AG1778&gt;5),"II","")),"")</f>
        <v/>
      </c>
      <c r="AO1778" s="251" t="str">
        <f>IF($AL1778&gt;=2,IF(AND($AF1778="",$AG1778=""),"",IF(AND($AF1778&lt;6,$AG1778&lt;6),"III","")),"")</f>
        <v/>
      </c>
      <c r="AP1778" s="251" t="str">
        <f>IF($AL1778&gt;=2,IF(AND($AF1778="",$AG1778=""),"",IF(AND($AF1778&gt;5,$AG1778&lt;6),"IV","")),"")</f>
        <v/>
      </c>
      <c r="AQ1778" s="261"/>
      <c r="AR1778" s="254"/>
    </row>
    <row r="1779" spans="1:44" ht="13.5" customHeight="1" x14ac:dyDescent="0.2">
      <c r="A1779" s="278"/>
      <c r="B1779" s="287"/>
      <c r="C1779" s="305"/>
      <c r="D1779" s="287"/>
      <c r="E1779" s="302"/>
      <c r="F1779" s="287"/>
      <c r="G1779" s="225"/>
      <c r="H1779" s="197"/>
      <c r="I1779" s="243"/>
      <c r="J1779" s="182"/>
      <c r="K1779" s="180"/>
      <c r="L1779" s="180"/>
      <c r="M1779" s="182"/>
      <c r="N1779" s="190"/>
      <c r="O1779" s="190"/>
      <c r="P1779" s="193"/>
      <c r="Q1779" s="180"/>
      <c r="R1779" s="257"/>
      <c r="S1779" s="30" t="s">
        <v>1877</v>
      </c>
      <c r="T1779" s="76"/>
      <c r="U1779" s="77"/>
      <c r="V1779" s="77"/>
      <c r="W1779" s="77"/>
      <c r="X1779" s="77"/>
      <c r="Y1779" s="77"/>
      <c r="Z1779" s="31" t="str">
        <f t="shared" si="151"/>
        <v/>
      </c>
      <c r="AA1779" s="81">
        <f t="shared" si="152"/>
        <v>0</v>
      </c>
      <c r="AB1779" s="81">
        <f t="shared" ref="AB1779:AB1802" si="153">IF(Z1779="Deficiente",1,0)</f>
        <v>0</v>
      </c>
      <c r="AC1779" s="308"/>
      <c r="AD1779" s="238"/>
      <c r="AE1779" s="238"/>
      <c r="AF1779" s="190"/>
      <c r="AG1779" s="190"/>
      <c r="AH1779" s="200"/>
      <c r="AI1779" s="200"/>
      <c r="AJ1779" s="187"/>
      <c r="AK1779" s="187"/>
      <c r="AL1779" s="187"/>
      <c r="AM1779" s="252"/>
      <c r="AN1779" s="252"/>
      <c r="AO1779" s="252"/>
      <c r="AP1779" s="252"/>
      <c r="AQ1779" s="262"/>
      <c r="AR1779" s="209"/>
    </row>
    <row r="1780" spans="1:44" ht="13.5" customHeight="1" x14ac:dyDescent="0.2">
      <c r="A1780" s="278"/>
      <c r="B1780" s="287"/>
      <c r="C1780" s="305"/>
      <c r="D1780" s="287"/>
      <c r="E1780" s="302"/>
      <c r="F1780" s="287"/>
      <c r="G1780" s="225"/>
      <c r="H1780" s="197"/>
      <c r="I1780" s="243"/>
      <c r="J1780" s="182"/>
      <c r="K1780" s="180"/>
      <c r="L1780" s="180"/>
      <c r="M1780" s="182"/>
      <c r="N1780" s="190"/>
      <c r="O1780" s="190"/>
      <c r="P1780" s="193"/>
      <c r="Q1780" s="180"/>
      <c r="R1780" s="257"/>
      <c r="S1780" s="30" t="s">
        <v>1878</v>
      </c>
      <c r="T1780" s="76"/>
      <c r="U1780" s="77"/>
      <c r="V1780" s="77"/>
      <c r="W1780" s="77"/>
      <c r="X1780" s="77"/>
      <c r="Y1780" s="77"/>
      <c r="Z1780" s="31" t="str">
        <f t="shared" si="151"/>
        <v/>
      </c>
      <c r="AA1780" s="81">
        <f t="shared" si="152"/>
        <v>0</v>
      </c>
      <c r="AB1780" s="81">
        <f t="shared" si="153"/>
        <v>0</v>
      </c>
      <c r="AC1780" s="308"/>
      <c r="AD1780" s="238"/>
      <c r="AE1780" s="238"/>
      <c r="AF1780" s="190"/>
      <c r="AG1780" s="190"/>
      <c r="AH1780" s="200"/>
      <c r="AI1780" s="200"/>
      <c r="AJ1780" s="187"/>
      <c r="AK1780" s="187"/>
      <c r="AL1780" s="187"/>
      <c r="AM1780" s="252"/>
      <c r="AN1780" s="252"/>
      <c r="AO1780" s="252"/>
      <c r="AP1780" s="252"/>
      <c r="AQ1780" s="262"/>
      <c r="AR1780" s="209"/>
    </row>
    <row r="1781" spans="1:44" ht="13.5" customHeight="1" x14ac:dyDescent="0.2">
      <c r="A1781" s="278"/>
      <c r="B1781" s="287"/>
      <c r="C1781" s="305"/>
      <c r="D1781" s="287"/>
      <c r="E1781" s="302"/>
      <c r="F1781" s="287"/>
      <c r="G1781" s="225"/>
      <c r="H1781" s="197"/>
      <c r="I1781" s="243"/>
      <c r="J1781" s="182"/>
      <c r="K1781" s="180"/>
      <c r="L1781" s="180"/>
      <c r="M1781" s="182"/>
      <c r="N1781" s="190"/>
      <c r="O1781" s="190"/>
      <c r="P1781" s="193"/>
      <c r="Q1781" s="180"/>
      <c r="R1781" s="257"/>
      <c r="S1781" s="30" t="s">
        <v>1879</v>
      </c>
      <c r="T1781" s="76"/>
      <c r="U1781" s="77"/>
      <c r="V1781" s="77"/>
      <c r="W1781" s="77"/>
      <c r="X1781" s="77"/>
      <c r="Y1781" s="77"/>
      <c r="Z1781" s="31" t="str">
        <f t="shared" si="151"/>
        <v/>
      </c>
      <c r="AA1781" s="81">
        <f t="shared" si="152"/>
        <v>0</v>
      </c>
      <c r="AB1781" s="81">
        <f t="shared" si="153"/>
        <v>0</v>
      </c>
      <c r="AC1781" s="308"/>
      <c r="AD1781" s="238"/>
      <c r="AE1781" s="238"/>
      <c r="AF1781" s="190"/>
      <c r="AG1781" s="190"/>
      <c r="AH1781" s="200"/>
      <c r="AI1781" s="200"/>
      <c r="AJ1781" s="187"/>
      <c r="AK1781" s="187"/>
      <c r="AL1781" s="187"/>
      <c r="AM1781" s="252"/>
      <c r="AN1781" s="252"/>
      <c r="AO1781" s="252"/>
      <c r="AP1781" s="252"/>
      <c r="AQ1781" s="262"/>
      <c r="AR1781" s="209"/>
    </row>
    <row r="1782" spans="1:44" ht="13.5" customHeight="1" x14ac:dyDescent="0.2">
      <c r="A1782" s="278"/>
      <c r="B1782" s="287"/>
      <c r="C1782" s="305"/>
      <c r="D1782" s="287"/>
      <c r="E1782" s="302"/>
      <c r="F1782" s="287"/>
      <c r="G1782" s="225"/>
      <c r="H1782" s="197"/>
      <c r="I1782" s="243"/>
      <c r="J1782" s="182"/>
      <c r="K1782" s="180"/>
      <c r="L1782" s="180"/>
      <c r="M1782" s="182"/>
      <c r="N1782" s="190"/>
      <c r="O1782" s="190"/>
      <c r="P1782" s="193"/>
      <c r="Q1782" s="180"/>
      <c r="R1782" s="257"/>
      <c r="S1782" s="30" t="s">
        <v>1880</v>
      </c>
      <c r="T1782" s="76"/>
      <c r="U1782" s="77"/>
      <c r="V1782" s="77"/>
      <c r="W1782" s="77"/>
      <c r="X1782" s="77"/>
      <c r="Y1782" s="77"/>
      <c r="Z1782" s="31" t="str">
        <f t="shared" si="151"/>
        <v/>
      </c>
      <c r="AA1782" s="81">
        <f t="shared" si="152"/>
        <v>0</v>
      </c>
      <c r="AB1782" s="81">
        <f t="shared" si="153"/>
        <v>0</v>
      </c>
      <c r="AC1782" s="308"/>
      <c r="AD1782" s="238"/>
      <c r="AE1782" s="238"/>
      <c r="AF1782" s="190"/>
      <c r="AG1782" s="190"/>
      <c r="AH1782" s="200"/>
      <c r="AI1782" s="200"/>
      <c r="AJ1782" s="187"/>
      <c r="AK1782" s="187"/>
      <c r="AL1782" s="187"/>
      <c r="AM1782" s="252"/>
      <c r="AN1782" s="252"/>
      <c r="AO1782" s="252"/>
      <c r="AP1782" s="252"/>
      <c r="AQ1782" s="262"/>
      <c r="AR1782" s="209"/>
    </row>
    <row r="1783" spans="1:44" ht="13.5" customHeight="1" x14ac:dyDescent="0.2">
      <c r="A1783" s="278"/>
      <c r="B1783" s="287"/>
      <c r="C1783" s="305"/>
      <c r="D1783" s="287"/>
      <c r="E1783" s="302"/>
      <c r="F1783" s="287"/>
      <c r="G1783" s="225"/>
      <c r="H1783" s="197"/>
      <c r="I1783" s="243">
        <v>71.2</v>
      </c>
      <c r="J1783" s="182"/>
      <c r="K1783" s="180"/>
      <c r="L1783" s="180"/>
      <c r="M1783" s="182"/>
      <c r="N1783" s="190"/>
      <c r="O1783" s="190"/>
      <c r="P1783" s="193"/>
      <c r="Q1783" s="180"/>
      <c r="R1783" s="256">
        <f>IF(Q1783="SI",1,IF(Q1783="NO",3,0))</f>
        <v>0</v>
      </c>
      <c r="S1783" s="30" t="s">
        <v>1881</v>
      </c>
      <c r="T1783" s="76"/>
      <c r="U1783" s="77"/>
      <c r="V1783" s="77"/>
      <c r="W1783" s="77"/>
      <c r="X1783" s="77"/>
      <c r="Y1783" s="77"/>
      <c r="Z1783" s="31" t="str">
        <f t="shared" si="151"/>
        <v/>
      </c>
      <c r="AA1783" s="81">
        <f t="shared" si="152"/>
        <v>0</v>
      </c>
      <c r="AB1783" s="81">
        <f t="shared" si="153"/>
        <v>0</v>
      </c>
      <c r="AC1783" s="308"/>
      <c r="AD1783" s="238"/>
      <c r="AE1783" s="238"/>
      <c r="AF1783" s="190"/>
      <c r="AG1783" s="190"/>
      <c r="AH1783" s="200"/>
      <c r="AI1783" s="200"/>
      <c r="AJ1783" s="187"/>
      <c r="AK1783" s="187"/>
      <c r="AL1783" s="187"/>
      <c r="AM1783" s="252"/>
      <c r="AN1783" s="252"/>
      <c r="AO1783" s="252"/>
      <c r="AP1783" s="252"/>
      <c r="AQ1783" s="262"/>
      <c r="AR1783" s="255"/>
    </row>
    <row r="1784" spans="1:44" ht="13.5" customHeight="1" x14ac:dyDescent="0.2">
      <c r="A1784" s="278"/>
      <c r="B1784" s="287"/>
      <c r="C1784" s="305"/>
      <c r="D1784" s="287"/>
      <c r="E1784" s="302"/>
      <c r="F1784" s="287"/>
      <c r="G1784" s="225"/>
      <c r="H1784" s="197"/>
      <c r="I1784" s="243"/>
      <c r="J1784" s="182"/>
      <c r="K1784" s="180"/>
      <c r="L1784" s="180"/>
      <c r="M1784" s="182"/>
      <c r="N1784" s="190"/>
      <c r="O1784" s="190"/>
      <c r="P1784" s="193"/>
      <c r="Q1784" s="180"/>
      <c r="R1784" s="257"/>
      <c r="S1784" s="30" t="s">
        <v>1882</v>
      </c>
      <c r="T1784" s="76"/>
      <c r="U1784" s="77"/>
      <c r="V1784" s="77"/>
      <c r="W1784" s="77"/>
      <c r="X1784" s="77"/>
      <c r="Y1784" s="77"/>
      <c r="Z1784" s="31" t="str">
        <f t="shared" si="151"/>
        <v/>
      </c>
      <c r="AA1784" s="81">
        <f t="shared" si="152"/>
        <v>0</v>
      </c>
      <c r="AB1784" s="81">
        <f t="shared" si="153"/>
        <v>0</v>
      </c>
      <c r="AC1784" s="308"/>
      <c r="AD1784" s="238"/>
      <c r="AE1784" s="238"/>
      <c r="AF1784" s="190"/>
      <c r="AG1784" s="190"/>
      <c r="AH1784" s="200"/>
      <c r="AI1784" s="200"/>
      <c r="AJ1784" s="187"/>
      <c r="AK1784" s="187"/>
      <c r="AL1784" s="187"/>
      <c r="AM1784" s="252"/>
      <c r="AN1784" s="252"/>
      <c r="AO1784" s="252"/>
      <c r="AP1784" s="252"/>
      <c r="AQ1784" s="262"/>
      <c r="AR1784" s="209"/>
    </row>
    <row r="1785" spans="1:44" ht="13.5" customHeight="1" x14ac:dyDescent="0.2">
      <c r="A1785" s="278"/>
      <c r="B1785" s="287"/>
      <c r="C1785" s="305"/>
      <c r="D1785" s="287"/>
      <c r="E1785" s="302"/>
      <c r="F1785" s="287"/>
      <c r="G1785" s="225"/>
      <c r="H1785" s="197"/>
      <c r="I1785" s="243"/>
      <c r="J1785" s="182"/>
      <c r="K1785" s="180"/>
      <c r="L1785" s="180"/>
      <c r="M1785" s="182"/>
      <c r="N1785" s="190"/>
      <c r="O1785" s="190"/>
      <c r="P1785" s="193"/>
      <c r="Q1785" s="180"/>
      <c r="R1785" s="257"/>
      <c r="S1785" s="30" t="s">
        <v>1883</v>
      </c>
      <c r="T1785" s="76"/>
      <c r="U1785" s="77"/>
      <c r="V1785" s="77"/>
      <c r="W1785" s="77"/>
      <c r="X1785" s="77"/>
      <c r="Y1785" s="77"/>
      <c r="Z1785" s="31" t="str">
        <f t="shared" si="151"/>
        <v/>
      </c>
      <c r="AA1785" s="81">
        <f t="shared" si="152"/>
        <v>0</v>
      </c>
      <c r="AB1785" s="81">
        <f t="shared" si="153"/>
        <v>0</v>
      </c>
      <c r="AC1785" s="308"/>
      <c r="AD1785" s="238"/>
      <c r="AE1785" s="238"/>
      <c r="AF1785" s="190"/>
      <c r="AG1785" s="190"/>
      <c r="AH1785" s="200"/>
      <c r="AI1785" s="200"/>
      <c r="AJ1785" s="187"/>
      <c r="AK1785" s="187"/>
      <c r="AL1785" s="187"/>
      <c r="AM1785" s="252"/>
      <c r="AN1785" s="252"/>
      <c r="AO1785" s="252"/>
      <c r="AP1785" s="252"/>
      <c r="AQ1785" s="262"/>
      <c r="AR1785" s="209"/>
    </row>
    <row r="1786" spans="1:44" ht="13.5" customHeight="1" x14ac:dyDescent="0.2">
      <c r="A1786" s="278"/>
      <c r="B1786" s="287"/>
      <c r="C1786" s="305"/>
      <c r="D1786" s="287"/>
      <c r="E1786" s="302"/>
      <c r="F1786" s="287"/>
      <c r="G1786" s="225"/>
      <c r="H1786" s="197"/>
      <c r="I1786" s="243"/>
      <c r="J1786" s="182"/>
      <c r="K1786" s="180"/>
      <c r="L1786" s="180"/>
      <c r="M1786" s="182"/>
      <c r="N1786" s="190"/>
      <c r="O1786" s="190"/>
      <c r="P1786" s="193"/>
      <c r="Q1786" s="180"/>
      <c r="R1786" s="257"/>
      <c r="S1786" s="30" t="s">
        <v>1884</v>
      </c>
      <c r="T1786" s="76"/>
      <c r="U1786" s="77"/>
      <c r="V1786" s="77"/>
      <c r="W1786" s="77"/>
      <c r="X1786" s="77"/>
      <c r="Y1786" s="77"/>
      <c r="Z1786" s="31" t="str">
        <f t="shared" si="151"/>
        <v/>
      </c>
      <c r="AA1786" s="81">
        <f t="shared" si="152"/>
        <v>0</v>
      </c>
      <c r="AB1786" s="81">
        <f t="shared" si="153"/>
        <v>0</v>
      </c>
      <c r="AC1786" s="308"/>
      <c r="AD1786" s="238"/>
      <c r="AE1786" s="238"/>
      <c r="AF1786" s="190"/>
      <c r="AG1786" s="190"/>
      <c r="AH1786" s="200"/>
      <c r="AI1786" s="200"/>
      <c r="AJ1786" s="187"/>
      <c r="AK1786" s="187"/>
      <c r="AL1786" s="187"/>
      <c r="AM1786" s="252"/>
      <c r="AN1786" s="252"/>
      <c r="AO1786" s="252"/>
      <c r="AP1786" s="252"/>
      <c r="AQ1786" s="262"/>
      <c r="AR1786" s="209"/>
    </row>
    <row r="1787" spans="1:44" ht="13.5" customHeight="1" x14ac:dyDescent="0.2">
      <c r="A1787" s="278"/>
      <c r="B1787" s="287"/>
      <c r="C1787" s="305"/>
      <c r="D1787" s="287"/>
      <c r="E1787" s="302"/>
      <c r="F1787" s="287"/>
      <c r="G1787" s="225"/>
      <c r="H1787" s="197"/>
      <c r="I1787" s="243"/>
      <c r="J1787" s="182"/>
      <c r="K1787" s="180"/>
      <c r="L1787" s="180"/>
      <c r="M1787" s="182"/>
      <c r="N1787" s="190"/>
      <c r="O1787" s="190"/>
      <c r="P1787" s="193"/>
      <c r="Q1787" s="180"/>
      <c r="R1787" s="257"/>
      <c r="S1787" s="30" t="s">
        <v>1885</v>
      </c>
      <c r="T1787" s="76"/>
      <c r="U1787" s="77"/>
      <c r="V1787" s="77"/>
      <c r="W1787" s="77"/>
      <c r="X1787" s="77"/>
      <c r="Y1787" s="77"/>
      <c r="Z1787" s="31" t="str">
        <f t="shared" si="151"/>
        <v/>
      </c>
      <c r="AA1787" s="81">
        <f t="shared" si="152"/>
        <v>0</v>
      </c>
      <c r="AB1787" s="81">
        <f t="shared" si="153"/>
        <v>0</v>
      </c>
      <c r="AC1787" s="308"/>
      <c r="AD1787" s="238"/>
      <c r="AE1787" s="238"/>
      <c r="AF1787" s="190"/>
      <c r="AG1787" s="190"/>
      <c r="AH1787" s="200"/>
      <c r="AI1787" s="200"/>
      <c r="AJ1787" s="187"/>
      <c r="AK1787" s="187"/>
      <c r="AL1787" s="187"/>
      <c r="AM1787" s="252"/>
      <c r="AN1787" s="252"/>
      <c r="AO1787" s="252"/>
      <c r="AP1787" s="252"/>
      <c r="AQ1787" s="262"/>
      <c r="AR1787" s="209"/>
    </row>
    <row r="1788" spans="1:44" ht="13.5" customHeight="1" x14ac:dyDescent="0.2">
      <c r="A1788" s="278"/>
      <c r="B1788" s="287"/>
      <c r="C1788" s="305"/>
      <c r="D1788" s="287"/>
      <c r="E1788" s="302"/>
      <c r="F1788" s="287"/>
      <c r="G1788" s="225"/>
      <c r="H1788" s="197"/>
      <c r="I1788" s="243">
        <v>71.3</v>
      </c>
      <c r="J1788" s="182"/>
      <c r="K1788" s="180"/>
      <c r="L1788" s="180"/>
      <c r="M1788" s="182"/>
      <c r="N1788" s="190"/>
      <c r="O1788" s="190"/>
      <c r="P1788" s="193"/>
      <c r="Q1788" s="180"/>
      <c r="R1788" s="256">
        <f>IF(Q1788="SI",1,IF(Q1788="NO",3,0))</f>
        <v>0</v>
      </c>
      <c r="S1788" s="30" t="s">
        <v>1886</v>
      </c>
      <c r="T1788" s="76"/>
      <c r="U1788" s="77"/>
      <c r="V1788" s="77"/>
      <c r="W1788" s="77"/>
      <c r="X1788" s="77"/>
      <c r="Y1788" s="77"/>
      <c r="Z1788" s="31" t="str">
        <f t="shared" si="151"/>
        <v/>
      </c>
      <c r="AA1788" s="81">
        <f t="shared" si="152"/>
        <v>0</v>
      </c>
      <c r="AB1788" s="81">
        <f t="shared" si="153"/>
        <v>0</v>
      </c>
      <c r="AC1788" s="308"/>
      <c r="AD1788" s="238"/>
      <c r="AE1788" s="238"/>
      <c r="AF1788" s="190"/>
      <c r="AG1788" s="190"/>
      <c r="AH1788" s="200"/>
      <c r="AI1788" s="200"/>
      <c r="AJ1788" s="187"/>
      <c r="AK1788" s="187"/>
      <c r="AL1788" s="187"/>
      <c r="AM1788" s="252"/>
      <c r="AN1788" s="252"/>
      <c r="AO1788" s="252"/>
      <c r="AP1788" s="252"/>
      <c r="AQ1788" s="262"/>
      <c r="AR1788" s="255"/>
    </row>
    <row r="1789" spans="1:44" ht="13.5" customHeight="1" x14ac:dyDescent="0.2">
      <c r="A1789" s="278"/>
      <c r="B1789" s="287"/>
      <c r="C1789" s="305"/>
      <c r="D1789" s="287"/>
      <c r="E1789" s="302"/>
      <c r="F1789" s="287"/>
      <c r="G1789" s="225"/>
      <c r="H1789" s="197"/>
      <c r="I1789" s="243"/>
      <c r="J1789" s="182"/>
      <c r="K1789" s="180"/>
      <c r="L1789" s="180"/>
      <c r="M1789" s="182"/>
      <c r="N1789" s="190"/>
      <c r="O1789" s="190"/>
      <c r="P1789" s="193"/>
      <c r="Q1789" s="180"/>
      <c r="R1789" s="257"/>
      <c r="S1789" s="30" t="s">
        <v>1887</v>
      </c>
      <c r="T1789" s="76"/>
      <c r="U1789" s="77"/>
      <c r="V1789" s="77"/>
      <c r="W1789" s="77"/>
      <c r="X1789" s="77"/>
      <c r="Y1789" s="77"/>
      <c r="Z1789" s="31" t="str">
        <f t="shared" si="151"/>
        <v/>
      </c>
      <c r="AA1789" s="81">
        <f t="shared" si="152"/>
        <v>0</v>
      </c>
      <c r="AB1789" s="81">
        <f t="shared" si="153"/>
        <v>0</v>
      </c>
      <c r="AC1789" s="308"/>
      <c r="AD1789" s="238"/>
      <c r="AE1789" s="238"/>
      <c r="AF1789" s="190"/>
      <c r="AG1789" s="190"/>
      <c r="AH1789" s="200"/>
      <c r="AI1789" s="200"/>
      <c r="AJ1789" s="187"/>
      <c r="AK1789" s="187"/>
      <c r="AL1789" s="187"/>
      <c r="AM1789" s="252"/>
      <c r="AN1789" s="252"/>
      <c r="AO1789" s="252"/>
      <c r="AP1789" s="252"/>
      <c r="AQ1789" s="262"/>
      <c r="AR1789" s="209"/>
    </row>
    <row r="1790" spans="1:44" ht="13.5" customHeight="1" x14ac:dyDescent="0.2">
      <c r="A1790" s="278"/>
      <c r="B1790" s="287"/>
      <c r="C1790" s="305"/>
      <c r="D1790" s="287"/>
      <c r="E1790" s="302"/>
      <c r="F1790" s="287"/>
      <c r="G1790" s="225"/>
      <c r="H1790" s="197"/>
      <c r="I1790" s="243"/>
      <c r="J1790" s="182"/>
      <c r="K1790" s="180"/>
      <c r="L1790" s="180"/>
      <c r="M1790" s="182"/>
      <c r="N1790" s="190"/>
      <c r="O1790" s="190"/>
      <c r="P1790" s="193"/>
      <c r="Q1790" s="180"/>
      <c r="R1790" s="257"/>
      <c r="S1790" s="30" t="s">
        <v>1888</v>
      </c>
      <c r="T1790" s="76"/>
      <c r="U1790" s="77"/>
      <c r="V1790" s="77"/>
      <c r="W1790" s="77"/>
      <c r="X1790" s="77"/>
      <c r="Y1790" s="77"/>
      <c r="Z1790" s="31" t="str">
        <f t="shared" si="151"/>
        <v/>
      </c>
      <c r="AA1790" s="81">
        <f t="shared" si="152"/>
        <v>0</v>
      </c>
      <c r="AB1790" s="81">
        <f t="shared" si="153"/>
        <v>0</v>
      </c>
      <c r="AC1790" s="308"/>
      <c r="AD1790" s="238"/>
      <c r="AE1790" s="238"/>
      <c r="AF1790" s="190"/>
      <c r="AG1790" s="190"/>
      <c r="AH1790" s="200"/>
      <c r="AI1790" s="200"/>
      <c r="AJ1790" s="187"/>
      <c r="AK1790" s="187"/>
      <c r="AL1790" s="187"/>
      <c r="AM1790" s="252"/>
      <c r="AN1790" s="252"/>
      <c r="AO1790" s="252"/>
      <c r="AP1790" s="252"/>
      <c r="AQ1790" s="262"/>
      <c r="AR1790" s="209"/>
    </row>
    <row r="1791" spans="1:44" ht="13.5" customHeight="1" x14ac:dyDescent="0.2">
      <c r="A1791" s="278"/>
      <c r="B1791" s="287"/>
      <c r="C1791" s="305"/>
      <c r="D1791" s="287"/>
      <c r="E1791" s="302"/>
      <c r="F1791" s="287"/>
      <c r="G1791" s="225"/>
      <c r="H1791" s="197"/>
      <c r="I1791" s="243"/>
      <c r="J1791" s="182"/>
      <c r="K1791" s="180"/>
      <c r="L1791" s="180"/>
      <c r="M1791" s="182"/>
      <c r="N1791" s="190"/>
      <c r="O1791" s="190"/>
      <c r="P1791" s="193"/>
      <c r="Q1791" s="180"/>
      <c r="R1791" s="257"/>
      <c r="S1791" s="30" t="s">
        <v>1889</v>
      </c>
      <c r="T1791" s="76"/>
      <c r="U1791" s="77"/>
      <c r="V1791" s="77"/>
      <c r="W1791" s="77"/>
      <c r="X1791" s="77"/>
      <c r="Y1791" s="77"/>
      <c r="Z1791" s="31" t="str">
        <f t="shared" si="151"/>
        <v/>
      </c>
      <c r="AA1791" s="81">
        <f t="shared" si="152"/>
        <v>0</v>
      </c>
      <c r="AB1791" s="81">
        <f t="shared" si="153"/>
        <v>0</v>
      </c>
      <c r="AC1791" s="308"/>
      <c r="AD1791" s="238"/>
      <c r="AE1791" s="238"/>
      <c r="AF1791" s="190"/>
      <c r="AG1791" s="190"/>
      <c r="AH1791" s="200"/>
      <c r="AI1791" s="200"/>
      <c r="AJ1791" s="187"/>
      <c r="AK1791" s="187"/>
      <c r="AL1791" s="187"/>
      <c r="AM1791" s="252"/>
      <c r="AN1791" s="252"/>
      <c r="AO1791" s="252"/>
      <c r="AP1791" s="252"/>
      <c r="AQ1791" s="262"/>
      <c r="AR1791" s="209"/>
    </row>
    <row r="1792" spans="1:44" ht="13.5" customHeight="1" x14ac:dyDescent="0.2">
      <c r="A1792" s="278"/>
      <c r="B1792" s="287"/>
      <c r="C1792" s="305"/>
      <c r="D1792" s="287"/>
      <c r="E1792" s="302"/>
      <c r="F1792" s="287"/>
      <c r="G1792" s="225"/>
      <c r="H1792" s="197"/>
      <c r="I1792" s="243"/>
      <c r="J1792" s="182"/>
      <c r="K1792" s="180"/>
      <c r="L1792" s="180"/>
      <c r="M1792" s="182"/>
      <c r="N1792" s="190"/>
      <c r="O1792" s="190"/>
      <c r="P1792" s="193"/>
      <c r="Q1792" s="180"/>
      <c r="R1792" s="257"/>
      <c r="S1792" s="30" t="s">
        <v>1890</v>
      </c>
      <c r="T1792" s="76"/>
      <c r="U1792" s="77"/>
      <c r="V1792" s="77"/>
      <c r="W1792" s="77"/>
      <c r="X1792" s="77"/>
      <c r="Y1792" s="77"/>
      <c r="Z1792" s="31" t="str">
        <f t="shared" si="151"/>
        <v/>
      </c>
      <c r="AA1792" s="81">
        <f t="shared" ref="AA1792:AA1803" si="154">IF(Z1792="Suficiente",1,0)</f>
        <v>0</v>
      </c>
      <c r="AB1792" s="81">
        <f t="shared" si="153"/>
        <v>0</v>
      </c>
      <c r="AC1792" s="308"/>
      <c r="AD1792" s="238"/>
      <c r="AE1792" s="238"/>
      <c r="AF1792" s="190"/>
      <c r="AG1792" s="190"/>
      <c r="AH1792" s="200"/>
      <c r="AI1792" s="200"/>
      <c r="AJ1792" s="187"/>
      <c r="AK1792" s="187"/>
      <c r="AL1792" s="187"/>
      <c r="AM1792" s="252"/>
      <c r="AN1792" s="252"/>
      <c r="AO1792" s="252"/>
      <c r="AP1792" s="252"/>
      <c r="AQ1792" s="262"/>
      <c r="AR1792" s="209"/>
    </row>
    <row r="1793" spans="1:44" ht="13.5" customHeight="1" x14ac:dyDescent="0.2">
      <c r="A1793" s="278"/>
      <c r="B1793" s="287"/>
      <c r="C1793" s="305"/>
      <c r="D1793" s="287"/>
      <c r="E1793" s="302"/>
      <c r="F1793" s="287"/>
      <c r="G1793" s="225"/>
      <c r="H1793" s="197"/>
      <c r="I1793" s="243">
        <v>71.400000000000006</v>
      </c>
      <c r="J1793" s="182"/>
      <c r="K1793" s="180"/>
      <c r="L1793" s="180"/>
      <c r="M1793" s="182"/>
      <c r="N1793" s="190"/>
      <c r="O1793" s="190"/>
      <c r="P1793" s="193"/>
      <c r="Q1793" s="180"/>
      <c r="R1793" s="256">
        <f>IF(Q1793="SI",1,IF(Q1793="NO",3,0))</f>
        <v>0</v>
      </c>
      <c r="S1793" s="30" t="s">
        <v>1891</v>
      </c>
      <c r="T1793" s="76"/>
      <c r="U1793" s="77"/>
      <c r="V1793" s="77"/>
      <c r="W1793" s="77"/>
      <c r="X1793" s="77"/>
      <c r="Y1793" s="77"/>
      <c r="Z1793" s="31" t="str">
        <f t="shared" si="151"/>
        <v/>
      </c>
      <c r="AA1793" s="81">
        <f t="shared" si="154"/>
        <v>0</v>
      </c>
      <c r="AB1793" s="81">
        <f t="shared" si="153"/>
        <v>0</v>
      </c>
      <c r="AC1793" s="308"/>
      <c r="AD1793" s="238"/>
      <c r="AE1793" s="238"/>
      <c r="AF1793" s="190"/>
      <c r="AG1793" s="190"/>
      <c r="AH1793" s="200"/>
      <c r="AI1793" s="200"/>
      <c r="AJ1793" s="187"/>
      <c r="AK1793" s="187"/>
      <c r="AL1793" s="187"/>
      <c r="AM1793" s="252"/>
      <c r="AN1793" s="252"/>
      <c r="AO1793" s="252"/>
      <c r="AP1793" s="252"/>
      <c r="AQ1793" s="262"/>
      <c r="AR1793" s="255"/>
    </row>
    <row r="1794" spans="1:44" ht="13.5" customHeight="1" x14ac:dyDescent="0.2">
      <c r="A1794" s="278"/>
      <c r="B1794" s="287"/>
      <c r="C1794" s="305"/>
      <c r="D1794" s="287"/>
      <c r="E1794" s="302"/>
      <c r="F1794" s="287"/>
      <c r="G1794" s="225"/>
      <c r="H1794" s="197"/>
      <c r="I1794" s="243"/>
      <c r="J1794" s="182"/>
      <c r="K1794" s="180"/>
      <c r="L1794" s="180"/>
      <c r="M1794" s="182"/>
      <c r="N1794" s="190"/>
      <c r="O1794" s="190"/>
      <c r="P1794" s="193"/>
      <c r="Q1794" s="180"/>
      <c r="R1794" s="257"/>
      <c r="S1794" s="30" t="s">
        <v>1892</v>
      </c>
      <c r="T1794" s="76"/>
      <c r="U1794" s="77"/>
      <c r="V1794" s="77"/>
      <c r="W1794" s="77"/>
      <c r="X1794" s="77"/>
      <c r="Y1794" s="77"/>
      <c r="Z1794" s="31" t="str">
        <f t="shared" si="151"/>
        <v/>
      </c>
      <c r="AA1794" s="81">
        <f t="shared" si="154"/>
        <v>0</v>
      </c>
      <c r="AB1794" s="81">
        <f t="shared" si="153"/>
        <v>0</v>
      </c>
      <c r="AC1794" s="308"/>
      <c r="AD1794" s="238"/>
      <c r="AE1794" s="238"/>
      <c r="AF1794" s="190"/>
      <c r="AG1794" s="190"/>
      <c r="AH1794" s="200"/>
      <c r="AI1794" s="200"/>
      <c r="AJ1794" s="187"/>
      <c r="AK1794" s="187"/>
      <c r="AL1794" s="187"/>
      <c r="AM1794" s="252"/>
      <c r="AN1794" s="252"/>
      <c r="AO1794" s="252"/>
      <c r="AP1794" s="252"/>
      <c r="AQ1794" s="262"/>
      <c r="AR1794" s="209"/>
    </row>
    <row r="1795" spans="1:44" ht="13.5" customHeight="1" x14ac:dyDescent="0.2">
      <c r="A1795" s="278"/>
      <c r="B1795" s="287"/>
      <c r="C1795" s="305"/>
      <c r="D1795" s="287"/>
      <c r="E1795" s="302"/>
      <c r="F1795" s="287"/>
      <c r="G1795" s="225"/>
      <c r="H1795" s="197"/>
      <c r="I1795" s="243"/>
      <c r="J1795" s="182"/>
      <c r="K1795" s="180"/>
      <c r="L1795" s="180"/>
      <c r="M1795" s="182"/>
      <c r="N1795" s="190"/>
      <c r="O1795" s="190"/>
      <c r="P1795" s="193"/>
      <c r="Q1795" s="180"/>
      <c r="R1795" s="257"/>
      <c r="S1795" s="30" t="s">
        <v>1893</v>
      </c>
      <c r="T1795" s="76"/>
      <c r="U1795" s="77"/>
      <c r="V1795" s="77"/>
      <c r="W1795" s="77"/>
      <c r="X1795" s="77"/>
      <c r="Y1795" s="77"/>
      <c r="Z1795" s="31" t="str">
        <f t="shared" si="151"/>
        <v/>
      </c>
      <c r="AA1795" s="81">
        <f t="shared" si="154"/>
        <v>0</v>
      </c>
      <c r="AB1795" s="81">
        <f t="shared" si="153"/>
        <v>0</v>
      </c>
      <c r="AC1795" s="308"/>
      <c r="AD1795" s="238"/>
      <c r="AE1795" s="238"/>
      <c r="AF1795" s="190"/>
      <c r="AG1795" s="190"/>
      <c r="AH1795" s="200"/>
      <c r="AI1795" s="200"/>
      <c r="AJ1795" s="187"/>
      <c r="AK1795" s="187"/>
      <c r="AL1795" s="187"/>
      <c r="AM1795" s="252"/>
      <c r="AN1795" s="252"/>
      <c r="AO1795" s="252"/>
      <c r="AP1795" s="252"/>
      <c r="AQ1795" s="262"/>
      <c r="AR1795" s="209"/>
    </row>
    <row r="1796" spans="1:44" ht="13.5" customHeight="1" x14ac:dyDescent="0.2">
      <c r="A1796" s="278"/>
      <c r="B1796" s="287"/>
      <c r="C1796" s="305"/>
      <c r="D1796" s="287"/>
      <c r="E1796" s="302"/>
      <c r="F1796" s="287"/>
      <c r="G1796" s="225"/>
      <c r="H1796" s="197"/>
      <c r="I1796" s="243"/>
      <c r="J1796" s="182"/>
      <c r="K1796" s="180"/>
      <c r="L1796" s="180"/>
      <c r="M1796" s="182"/>
      <c r="N1796" s="190"/>
      <c r="O1796" s="190"/>
      <c r="P1796" s="193"/>
      <c r="Q1796" s="180"/>
      <c r="R1796" s="257"/>
      <c r="S1796" s="30" t="s">
        <v>1894</v>
      </c>
      <c r="T1796" s="76"/>
      <c r="U1796" s="77"/>
      <c r="V1796" s="77"/>
      <c r="W1796" s="77"/>
      <c r="X1796" s="77"/>
      <c r="Y1796" s="77"/>
      <c r="Z1796" s="31" t="str">
        <f t="shared" si="151"/>
        <v/>
      </c>
      <c r="AA1796" s="81">
        <f t="shared" si="154"/>
        <v>0</v>
      </c>
      <c r="AB1796" s="81">
        <f t="shared" si="153"/>
        <v>0</v>
      </c>
      <c r="AC1796" s="308"/>
      <c r="AD1796" s="238"/>
      <c r="AE1796" s="238"/>
      <c r="AF1796" s="190"/>
      <c r="AG1796" s="190"/>
      <c r="AH1796" s="200"/>
      <c r="AI1796" s="200"/>
      <c r="AJ1796" s="187"/>
      <c r="AK1796" s="187"/>
      <c r="AL1796" s="187"/>
      <c r="AM1796" s="252"/>
      <c r="AN1796" s="252"/>
      <c r="AO1796" s="252"/>
      <c r="AP1796" s="252"/>
      <c r="AQ1796" s="262"/>
      <c r="AR1796" s="209"/>
    </row>
    <row r="1797" spans="1:44" ht="13.5" customHeight="1" x14ac:dyDescent="0.2">
      <c r="A1797" s="278"/>
      <c r="B1797" s="287"/>
      <c r="C1797" s="305"/>
      <c r="D1797" s="287"/>
      <c r="E1797" s="302"/>
      <c r="F1797" s="287"/>
      <c r="G1797" s="225"/>
      <c r="H1797" s="197"/>
      <c r="I1797" s="243"/>
      <c r="J1797" s="182"/>
      <c r="K1797" s="180"/>
      <c r="L1797" s="180"/>
      <c r="M1797" s="182"/>
      <c r="N1797" s="190"/>
      <c r="O1797" s="190"/>
      <c r="P1797" s="193"/>
      <c r="Q1797" s="180"/>
      <c r="R1797" s="257"/>
      <c r="S1797" s="30" t="s">
        <v>1895</v>
      </c>
      <c r="T1797" s="76"/>
      <c r="U1797" s="77"/>
      <c r="V1797" s="77"/>
      <c r="W1797" s="77"/>
      <c r="X1797" s="77"/>
      <c r="Y1797" s="77"/>
      <c r="Z1797" s="31" t="str">
        <f t="shared" si="151"/>
        <v/>
      </c>
      <c r="AA1797" s="81">
        <f t="shared" si="154"/>
        <v>0</v>
      </c>
      <c r="AB1797" s="81">
        <f t="shared" si="153"/>
        <v>0</v>
      </c>
      <c r="AC1797" s="308"/>
      <c r="AD1797" s="238"/>
      <c r="AE1797" s="238"/>
      <c r="AF1797" s="190"/>
      <c r="AG1797" s="190"/>
      <c r="AH1797" s="200"/>
      <c r="AI1797" s="200"/>
      <c r="AJ1797" s="187"/>
      <c r="AK1797" s="187"/>
      <c r="AL1797" s="187"/>
      <c r="AM1797" s="252"/>
      <c r="AN1797" s="252"/>
      <c r="AO1797" s="252"/>
      <c r="AP1797" s="252"/>
      <c r="AQ1797" s="262"/>
      <c r="AR1797" s="209"/>
    </row>
    <row r="1798" spans="1:44" ht="13.5" customHeight="1" x14ac:dyDescent="0.2">
      <c r="A1798" s="278"/>
      <c r="B1798" s="287"/>
      <c r="C1798" s="305"/>
      <c r="D1798" s="287"/>
      <c r="E1798" s="302"/>
      <c r="F1798" s="287"/>
      <c r="G1798" s="225"/>
      <c r="H1798" s="197"/>
      <c r="I1798" s="243">
        <v>71.5</v>
      </c>
      <c r="J1798" s="182"/>
      <c r="K1798" s="180"/>
      <c r="L1798" s="180"/>
      <c r="M1798" s="182"/>
      <c r="N1798" s="190"/>
      <c r="O1798" s="190"/>
      <c r="P1798" s="193"/>
      <c r="Q1798" s="180"/>
      <c r="R1798" s="256">
        <f>IF(Q1798="SI",1,IF(Q1798="NO",3,0))</f>
        <v>0</v>
      </c>
      <c r="S1798" s="30" t="s">
        <v>1896</v>
      </c>
      <c r="T1798" s="76"/>
      <c r="U1798" s="77"/>
      <c r="V1798" s="77"/>
      <c r="W1798" s="77"/>
      <c r="X1798" s="77"/>
      <c r="Y1798" s="77"/>
      <c r="Z1798" s="31" t="str">
        <f t="shared" si="151"/>
        <v/>
      </c>
      <c r="AA1798" s="81">
        <f t="shared" si="154"/>
        <v>0</v>
      </c>
      <c r="AB1798" s="81">
        <f t="shared" si="153"/>
        <v>0</v>
      </c>
      <c r="AC1798" s="308"/>
      <c r="AD1798" s="238"/>
      <c r="AE1798" s="238"/>
      <c r="AF1798" s="190"/>
      <c r="AG1798" s="190"/>
      <c r="AH1798" s="200"/>
      <c r="AI1798" s="200"/>
      <c r="AJ1798" s="187"/>
      <c r="AK1798" s="187"/>
      <c r="AL1798" s="187"/>
      <c r="AM1798" s="252"/>
      <c r="AN1798" s="252"/>
      <c r="AO1798" s="252"/>
      <c r="AP1798" s="252"/>
      <c r="AQ1798" s="262"/>
      <c r="AR1798" s="255"/>
    </row>
    <row r="1799" spans="1:44" ht="13.5" customHeight="1" x14ac:dyDescent="0.2">
      <c r="A1799" s="278"/>
      <c r="B1799" s="287"/>
      <c r="C1799" s="305"/>
      <c r="D1799" s="287"/>
      <c r="E1799" s="302"/>
      <c r="F1799" s="287"/>
      <c r="G1799" s="225"/>
      <c r="H1799" s="197"/>
      <c r="I1799" s="243"/>
      <c r="J1799" s="182"/>
      <c r="K1799" s="180"/>
      <c r="L1799" s="180"/>
      <c r="M1799" s="182"/>
      <c r="N1799" s="190"/>
      <c r="O1799" s="190"/>
      <c r="P1799" s="193"/>
      <c r="Q1799" s="180"/>
      <c r="R1799" s="257"/>
      <c r="S1799" s="30" t="s">
        <v>1897</v>
      </c>
      <c r="T1799" s="76"/>
      <c r="U1799" s="77"/>
      <c r="V1799" s="77"/>
      <c r="W1799" s="77"/>
      <c r="X1799" s="77"/>
      <c r="Y1799" s="77"/>
      <c r="Z1799" s="31" t="str">
        <f t="shared" si="151"/>
        <v/>
      </c>
      <c r="AA1799" s="81">
        <f t="shared" si="154"/>
        <v>0</v>
      </c>
      <c r="AB1799" s="81">
        <f t="shared" si="153"/>
        <v>0</v>
      </c>
      <c r="AC1799" s="308"/>
      <c r="AD1799" s="238"/>
      <c r="AE1799" s="238"/>
      <c r="AF1799" s="190"/>
      <c r="AG1799" s="190"/>
      <c r="AH1799" s="200"/>
      <c r="AI1799" s="200"/>
      <c r="AJ1799" s="187"/>
      <c r="AK1799" s="187"/>
      <c r="AL1799" s="187"/>
      <c r="AM1799" s="252"/>
      <c r="AN1799" s="252"/>
      <c r="AO1799" s="252"/>
      <c r="AP1799" s="252"/>
      <c r="AQ1799" s="262"/>
      <c r="AR1799" s="209"/>
    </row>
    <row r="1800" spans="1:44" ht="13.5" customHeight="1" x14ac:dyDescent="0.2">
      <c r="A1800" s="278"/>
      <c r="B1800" s="287"/>
      <c r="C1800" s="305"/>
      <c r="D1800" s="287"/>
      <c r="E1800" s="302"/>
      <c r="F1800" s="287"/>
      <c r="G1800" s="225"/>
      <c r="H1800" s="197"/>
      <c r="I1800" s="243"/>
      <c r="J1800" s="182"/>
      <c r="K1800" s="180"/>
      <c r="L1800" s="180"/>
      <c r="M1800" s="182"/>
      <c r="N1800" s="190"/>
      <c r="O1800" s="190"/>
      <c r="P1800" s="193"/>
      <c r="Q1800" s="180"/>
      <c r="R1800" s="257"/>
      <c r="S1800" s="30" t="s">
        <v>1898</v>
      </c>
      <c r="T1800" s="76"/>
      <c r="U1800" s="77"/>
      <c r="V1800" s="77"/>
      <c r="W1800" s="77"/>
      <c r="X1800" s="77"/>
      <c r="Y1800" s="77"/>
      <c r="Z1800" s="31" t="str">
        <f t="shared" si="151"/>
        <v/>
      </c>
      <c r="AA1800" s="81">
        <f t="shared" si="154"/>
        <v>0</v>
      </c>
      <c r="AB1800" s="81">
        <f t="shared" si="153"/>
        <v>0</v>
      </c>
      <c r="AC1800" s="308"/>
      <c r="AD1800" s="238"/>
      <c r="AE1800" s="238"/>
      <c r="AF1800" s="190"/>
      <c r="AG1800" s="190"/>
      <c r="AH1800" s="200"/>
      <c r="AI1800" s="200"/>
      <c r="AJ1800" s="187"/>
      <c r="AK1800" s="187"/>
      <c r="AL1800" s="187"/>
      <c r="AM1800" s="252"/>
      <c r="AN1800" s="252"/>
      <c r="AO1800" s="252"/>
      <c r="AP1800" s="252"/>
      <c r="AQ1800" s="262"/>
      <c r="AR1800" s="209"/>
    </row>
    <row r="1801" spans="1:44" ht="13.5" customHeight="1" x14ac:dyDescent="0.2">
      <c r="A1801" s="278"/>
      <c r="B1801" s="287"/>
      <c r="C1801" s="305"/>
      <c r="D1801" s="287"/>
      <c r="E1801" s="302"/>
      <c r="F1801" s="287"/>
      <c r="G1801" s="225"/>
      <c r="H1801" s="197"/>
      <c r="I1801" s="243"/>
      <c r="J1801" s="182"/>
      <c r="K1801" s="180"/>
      <c r="L1801" s="180"/>
      <c r="M1801" s="182"/>
      <c r="N1801" s="190"/>
      <c r="O1801" s="190"/>
      <c r="P1801" s="193"/>
      <c r="Q1801" s="180"/>
      <c r="R1801" s="257"/>
      <c r="S1801" s="30" t="s">
        <v>1899</v>
      </c>
      <c r="T1801" s="76"/>
      <c r="U1801" s="77"/>
      <c r="V1801" s="77"/>
      <c r="W1801" s="77"/>
      <c r="X1801" s="77"/>
      <c r="Y1801" s="77"/>
      <c r="Z1801" s="31" t="str">
        <f t="shared" si="151"/>
        <v/>
      </c>
      <c r="AA1801" s="81">
        <f t="shared" si="154"/>
        <v>0</v>
      </c>
      <c r="AB1801" s="81">
        <f t="shared" si="153"/>
        <v>0</v>
      </c>
      <c r="AC1801" s="308"/>
      <c r="AD1801" s="238"/>
      <c r="AE1801" s="238"/>
      <c r="AF1801" s="190"/>
      <c r="AG1801" s="190"/>
      <c r="AH1801" s="200"/>
      <c r="AI1801" s="200"/>
      <c r="AJ1801" s="187"/>
      <c r="AK1801" s="187"/>
      <c r="AL1801" s="187"/>
      <c r="AM1801" s="252"/>
      <c r="AN1801" s="252"/>
      <c r="AO1801" s="252"/>
      <c r="AP1801" s="252"/>
      <c r="AQ1801" s="262"/>
      <c r="AR1801" s="209"/>
    </row>
    <row r="1802" spans="1:44" ht="13.5" customHeight="1" x14ac:dyDescent="0.2">
      <c r="A1802" s="279"/>
      <c r="B1802" s="288"/>
      <c r="C1802" s="306"/>
      <c r="D1802" s="288"/>
      <c r="E1802" s="303"/>
      <c r="F1802" s="288"/>
      <c r="G1802" s="226"/>
      <c r="H1802" s="198"/>
      <c r="I1802" s="244"/>
      <c r="J1802" s="228"/>
      <c r="K1802" s="181"/>
      <c r="L1802" s="181"/>
      <c r="M1802" s="228"/>
      <c r="N1802" s="191"/>
      <c r="O1802" s="191"/>
      <c r="P1802" s="194"/>
      <c r="Q1802" s="181"/>
      <c r="R1802" s="299"/>
      <c r="S1802" s="32" t="s">
        <v>1900</v>
      </c>
      <c r="T1802" s="78"/>
      <c r="U1802" s="79"/>
      <c r="V1802" s="79"/>
      <c r="W1802" s="79"/>
      <c r="X1802" s="79"/>
      <c r="Y1802" s="79"/>
      <c r="Z1802" s="33" t="str">
        <f t="shared" si="151"/>
        <v/>
      </c>
      <c r="AA1802" s="82">
        <f t="shared" si="154"/>
        <v>0</v>
      </c>
      <c r="AB1802" s="82">
        <f t="shared" si="153"/>
        <v>0</v>
      </c>
      <c r="AC1802" s="309"/>
      <c r="AD1802" s="239"/>
      <c r="AE1802" s="239"/>
      <c r="AF1802" s="191"/>
      <c r="AG1802" s="191"/>
      <c r="AH1802" s="201"/>
      <c r="AI1802" s="201"/>
      <c r="AJ1802" s="188"/>
      <c r="AK1802" s="188"/>
      <c r="AL1802" s="188"/>
      <c r="AM1802" s="253"/>
      <c r="AN1802" s="253"/>
      <c r="AO1802" s="253"/>
      <c r="AP1802" s="253"/>
      <c r="AQ1802" s="263"/>
      <c r="AR1802" s="210"/>
    </row>
    <row r="1803" spans="1:44" ht="13.5" customHeight="1" x14ac:dyDescent="0.2">
      <c r="A1803" s="289" t="str">
        <f>IF(E1803&lt;&gt;"",'Información General'!$D$15&amp;"_"&amp;+$A$1+72,"")</f>
        <v/>
      </c>
      <c r="B1803" s="274"/>
      <c r="C1803" s="271"/>
      <c r="D1803" s="274"/>
      <c r="E1803" s="280"/>
      <c r="F1803" s="274"/>
      <c r="G1803" s="283"/>
      <c r="H1803" s="242"/>
      <c r="I1803" s="300">
        <v>72.099999999999994</v>
      </c>
      <c r="J1803" s="242"/>
      <c r="K1803" s="196"/>
      <c r="L1803" s="196"/>
      <c r="M1803" s="242"/>
      <c r="N1803" s="183"/>
      <c r="O1803" s="183"/>
      <c r="P1803" s="234" t="str">
        <f>IF(AND(N1803&lt;&gt;"",O1803&lt;&gt;""),IF(AND(N1803&gt;5,O1803&gt;5),"I",IF(AND(N1803&lt;=5,O1803&gt;5),"II",IF(AND(N1803&gt;5,O1803&lt;=5),"IV",IF(AND(N1803&lt;=5,O1803&lt;=5),"III")))),"")</f>
        <v/>
      </c>
      <c r="Q1803" s="196"/>
      <c r="R1803" s="297">
        <f>IF(Q1803="SI",1,IF(Q1803="NO",3,0))</f>
        <v>0</v>
      </c>
      <c r="S1803" s="28" t="s">
        <v>1901</v>
      </c>
      <c r="T1803" s="73"/>
      <c r="U1803" s="74"/>
      <c r="V1803" s="74"/>
      <c r="W1803" s="74"/>
      <c r="X1803" s="74"/>
      <c r="Y1803" s="74"/>
      <c r="Z1803" s="29" t="str">
        <f t="shared" si="151"/>
        <v/>
      </c>
      <c r="AA1803" s="80">
        <f t="shared" si="154"/>
        <v>0</v>
      </c>
      <c r="AB1803" s="80">
        <f>IF(Z1803="Deficiente",1,0)</f>
        <v>0</v>
      </c>
      <c r="AC1803" s="337" t="str">
        <f>IF(SUM(R1803:R1827)&gt;=1,IF((SUM(R1803:R1827)/COUNTA(Q1803:Q1827))=1,IF(SUM(AA1803:AA1827)&gt;=1,IF(SUM(AA1803:AA1827)/(SUM(AA1803:AA1827)+SUM(AB1803:AB1827))=100%,"SI","NO"),"NO"),"NO"),"")</f>
        <v/>
      </c>
      <c r="AD1803" s="237" t="str">
        <f>IF($N1803=1,"b","")</f>
        <v/>
      </c>
      <c r="AE1803" s="237" t="str">
        <f>IF($O1803=1,"b","")</f>
        <v/>
      </c>
      <c r="AF1803" s="183"/>
      <c r="AG1803" s="183"/>
      <c r="AH1803" s="199">
        <f>IF(OR($AD1803="b",$AE1803="b"),2,0)</f>
        <v>0</v>
      </c>
      <c r="AI1803" s="199">
        <f>IF(AND($N1803=1,$AF1803=1,$O1803=1,$AG1803=1),1,0)</f>
        <v>0</v>
      </c>
      <c r="AJ1803" s="215">
        <f>IF(AF1803&lt;&gt;"",IF(AI1803=1,1,IF(OR($AF1803&gt;$N1803,AND($AC1803="SI",$AF1803=$N1803),AND($AC1803="NO",$AF1803&lt;&gt;$N1803)),0,1)),0)</f>
        <v>0</v>
      </c>
      <c r="AK1803" s="215">
        <f>IF(AG1803&lt;&gt;"",IF(AI1803=1,1,IF(OR(AG1803&gt;O1803,AND(AC1803="SI",AG1803=O1803),AND(AC1803="NO",AG1803&lt;&gt;O1803)),0,1)),0)</f>
        <v>0</v>
      </c>
      <c r="AL1803" s="215">
        <f>IF(AC1803&lt;&gt;"",(+AI1803+AJ1803+AK1803),0)</f>
        <v>0</v>
      </c>
      <c r="AM1803" s="333" t="str">
        <f>IF($AL1803&gt;=2,IF(AND($AF1803="",$AG1803=""),"",IF(AND($AF1803&gt;5,$AG1803&gt;5),"I","")),"")</f>
        <v/>
      </c>
      <c r="AN1803" s="333" t="str">
        <f>IF($AL1803&gt;=2,IF(AND($AF1803="",$AG1803=""),"",IF(AND($AF1803&lt;6,$AG1803&gt;5),"II","")),"")</f>
        <v/>
      </c>
      <c r="AO1803" s="333" t="str">
        <f>IF($AL1803&gt;=2,IF(AND($AF1803="",$AG1803=""),"",IF(AND($AF1803&lt;6,$AG1803&lt;6),"III","")),"")</f>
        <v/>
      </c>
      <c r="AP1803" s="333" t="str">
        <f>IF($AL1803&gt;=2,IF(AND($AF1803="",$AG1803=""),"",IF(AND($AF1803&gt;5,$AG1803&lt;6),"IV","")),"")</f>
        <v/>
      </c>
      <c r="AQ1803" s="264"/>
      <c r="AR1803" s="267"/>
    </row>
    <row r="1804" spans="1:44" ht="13.5" customHeight="1" x14ac:dyDescent="0.2">
      <c r="A1804" s="290"/>
      <c r="B1804" s="275"/>
      <c r="C1804" s="272"/>
      <c r="D1804" s="275"/>
      <c r="E1804" s="281"/>
      <c r="F1804" s="275"/>
      <c r="G1804" s="284"/>
      <c r="H1804" s="197"/>
      <c r="I1804" s="295"/>
      <c r="J1804" s="197"/>
      <c r="K1804" s="195"/>
      <c r="L1804" s="195"/>
      <c r="M1804" s="197"/>
      <c r="N1804" s="184"/>
      <c r="O1804" s="184"/>
      <c r="P1804" s="235"/>
      <c r="Q1804" s="195"/>
      <c r="R1804" s="257"/>
      <c r="S1804" s="30" t="s">
        <v>1902</v>
      </c>
      <c r="T1804" s="76"/>
      <c r="U1804" s="77"/>
      <c r="V1804" s="77"/>
      <c r="W1804" s="77"/>
      <c r="X1804" s="77"/>
      <c r="Y1804" s="77"/>
      <c r="Z1804" s="31" t="str">
        <f t="shared" si="151"/>
        <v/>
      </c>
      <c r="AA1804" s="81">
        <f t="shared" ref="AA1804:AA1827" si="155">IF(Z1804="Suficiente",1,0)</f>
        <v>0</v>
      </c>
      <c r="AB1804" s="81">
        <f t="shared" ref="AB1804:AB1827" si="156">IF(Z1804="Deficiente",1,0)</f>
        <v>0</v>
      </c>
      <c r="AC1804" s="338"/>
      <c r="AD1804" s="238"/>
      <c r="AE1804" s="238"/>
      <c r="AF1804" s="184"/>
      <c r="AG1804" s="184"/>
      <c r="AH1804" s="200"/>
      <c r="AI1804" s="200"/>
      <c r="AJ1804" s="216"/>
      <c r="AK1804" s="216"/>
      <c r="AL1804" s="216"/>
      <c r="AM1804" s="252"/>
      <c r="AN1804" s="252"/>
      <c r="AO1804" s="252"/>
      <c r="AP1804" s="252"/>
      <c r="AQ1804" s="265"/>
      <c r="AR1804" s="209"/>
    </row>
    <row r="1805" spans="1:44" ht="13.5" customHeight="1" x14ac:dyDescent="0.2">
      <c r="A1805" s="290"/>
      <c r="B1805" s="275"/>
      <c r="C1805" s="272"/>
      <c r="D1805" s="275"/>
      <c r="E1805" s="281"/>
      <c r="F1805" s="275"/>
      <c r="G1805" s="284"/>
      <c r="H1805" s="197"/>
      <c r="I1805" s="295"/>
      <c r="J1805" s="197"/>
      <c r="K1805" s="195"/>
      <c r="L1805" s="195"/>
      <c r="M1805" s="197"/>
      <c r="N1805" s="184"/>
      <c r="O1805" s="184"/>
      <c r="P1805" s="235"/>
      <c r="Q1805" s="195"/>
      <c r="R1805" s="257"/>
      <c r="S1805" s="30" t="s">
        <v>1903</v>
      </c>
      <c r="T1805" s="76"/>
      <c r="U1805" s="77"/>
      <c r="V1805" s="77"/>
      <c r="W1805" s="77"/>
      <c r="X1805" s="77"/>
      <c r="Y1805" s="77"/>
      <c r="Z1805" s="31" t="str">
        <f t="shared" si="151"/>
        <v/>
      </c>
      <c r="AA1805" s="81">
        <f t="shared" si="155"/>
        <v>0</v>
      </c>
      <c r="AB1805" s="81">
        <f t="shared" si="156"/>
        <v>0</v>
      </c>
      <c r="AC1805" s="338"/>
      <c r="AD1805" s="238"/>
      <c r="AE1805" s="238"/>
      <c r="AF1805" s="184"/>
      <c r="AG1805" s="184"/>
      <c r="AH1805" s="200"/>
      <c r="AI1805" s="200"/>
      <c r="AJ1805" s="216"/>
      <c r="AK1805" s="216"/>
      <c r="AL1805" s="216"/>
      <c r="AM1805" s="252"/>
      <c r="AN1805" s="252"/>
      <c r="AO1805" s="252"/>
      <c r="AP1805" s="252"/>
      <c r="AQ1805" s="265"/>
      <c r="AR1805" s="209"/>
    </row>
    <row r="1806" spans="1:44" ht="13.5" customHeight="1" x14ac:dyDescent="0.2">
      <c r="A1806" s="290"/>
      <c r="B1806" s="275"/>
      <c r="C1806" s="272"/>
      <c r="D1806" s="275"/>
      <c r="E1806" s="281"/>
      <c r="F1806" s="275"/>
      <c r="G1806" s="284"/>
      <c r="H1806" s="197"/>
      <c r="I1806" s="295"/>
      <c r="J1806" s="197"/>
      <c r="K1806" s="195"/>
      <c r="L1806" s="195"/>
      <c r="M1806" s="197"/>
      <c r="N1806" s="184"/>
      <c r="O1806" s="184"/>
      <c r="P1806" s="235"/>
      <c r="Q1806" s="195"/>
      <c r="R1806" s="257"/>
      <c r="S1806" s="30" t="s">
        <v>1904</v>
      </c>
      <c r="T1806" s="76"/>
      <c r="U1806" s="77"/>
      <c r="V1806" s="77"/>
      <c r="W1806" s="77"/>
      <c r="X1806" s="77"/>
      <c r="Y1806" s="77"/>
      <c r="Z1806" s="31" t="str">
        <f t="shared" si="151"/>
        <v/>
      </c>
      <c r="AA1806" s="81">
        <f t="shared" si="155"/>
        <v>0</v>
      </c>
      <c r="AB1806" s="81">
        <f t="shared" si="156"/>
        <v>0</v>
      </c>
      <c r="AC1806" s="338"/>
      <c r="AD1806" s="238"/>
      <c r="AE1806" s="238"/>
      <c r="AF1806" s="184"/>
      <c r="AG1806" s="184"/>
      <c r="AH1806" s="200"/>
      <c r="AI1806" s="200"/>
      <c r="AJ1806" s="216"/>
      <c r="AK1806" s="216"/>
      <c r="AL1806" s="216"/>
      <c r="AM1806" s="252"/>
      <c r="AN1806" s="252"/>
      <c r="AO1806" s="252"/>
      <c r="AP1806" s="252"/>
      <c r="AQ1806" s="265"/>
      <c r="AR1806" s="209"/>
    </row>
    <row r="1807" spans="1:44" ht="13.5" customHeight="1" x14ac:dyDescent="0.2">
      <c r="A1807" s="290"/>
      <c r="B1807" s="275"/>
      <c r="C1807" s="272"/>
      <c r="D1807" s="275"/>
      <c r="E1807" s="281"/>
      <c r="F1807" s="275"/>
      <c r="G1807" s="284"/>
      <c r="H1807" s="197"/>
      <c r="I1807" s="295"/>
      <c r="J1807" s="197"/>
      <c r="K1807" s="195"/>
      <c r="L1807" s="195"/>
      <c r="M1807" s="197"/>
      <c r="N1807" s="184"/>
      <c r="O1807" s="184"/>
      <c r="P1807" s="235"/>
      <c r="Q1807" s="195"/>
      <c r="R1807" s="257"/>
      <c r="S1807" s="30" t="s">
        <v>1905</v>
      </c>
      <c r="T1807" s="76"/>
      <c r="U1807" s="77"/>
      <c r="V1807" s="77"/>
      <c r="W1807" s="77"/>
      <c r="X1807" s="77"/>
      <c r="Y1807" s="77"/>
      <c r="Z1807" s="31" t="str">
        <f t="shared" si="151"/>
        <v/>
      </c>
      <c r="AA1807" s="81">
        <f t="shared" si="155"/>
        <v>0</v>
      </c>
      <c r="AB1807" s="81">
        <f t="shared" si="156"/>
        <v>0</v>
      </c>
      <c r="AC1807" s="338"/>
      <c r="AD1807" s="238"/>
      <c r="AE1807" s="238"/>
      <c r="AF1807" s="184"/>
      <c r="AG1807" s="184"/>
      <c r="AH1807" s="200"/>
      <c r="AI1807" s="200"/>
      <c r="AJ1807" s="216"/>
      <c r="AK1807" s="216"/>
      <c r="AL1807" s="216"/>
      <c r="AM1807" s="252"/>
      <c r="AN1807" s="252"/>
      <c r="AO1807" s="252"/>
      <c r="AP1807" s="252"/>
      <c r="AQ1807" s="265"/>
      <c r="AR1807" s="209"/>
    </row>
    <row r="1808" spans="1:44" ht="13.5" customHeight="1" x14ac:dyDescent="0.2">
      <c r="A1808" s="290"/>
      <c r="B1808" s="275"/>
      <c r="C1808" s="272"/>
      <c r="D1808" s="275"/>
      <c r="E1808" s="281"/>
      <c r="F1808" s="275"/>
      <c r="G1808" s="284"/>
      <c r="H1808" s="197"/>
      <c r="I1808" s="295">
        <v>72.2</v>
      </c>
      <c r="J1808" s="197"/>
      <c r="K1808" s="195"/>
      <c r="L1808" s="195"/>
      <c r="M1808" s="197"/>
      <c r="N1808" s="184"/>
      <c r="O1808" s="184"/>
      <c r="P1808" s="235"/>
      <c r="Q1808" s="195"/>
      <c r="R1808" s="298">
        <f>IF(Q1808="SI",1,IF(Q1808="NO",3,0))</f>
        <v>0</v>
      </c>
      <c r="S1808" s="30" t="s">
        <v>1906</v>
      </c>
      <c r="T1808" s="76"/>
      <c r="U1808" s="77"/>
      <c r="V1808" s="77"/>
      <c r="W1808" s="77"/>
      <c r="X1808" s="77"/>
      <c r="Y1808" s="77"/>
      <c r="Z1808" s="31" t="str">
        <f t="shared" si="151"/>
        <v/>
      </c>
      <c r="AA1808" s="81">
        <f t="shared" si="155"/>
        <v>0</v>
      </c>
      <c r="AB1808" s="81">
        <f t="shared" si="156"/>
        <v>0</v>
      </c>
      <c r="AC1808" s="338"/>
      <c r="AD1808" s="238"/>
      <c r="AE1808" s="238"/>
      <c r="AF1808" s="184"/>
      <c r="AG1808" s="184"/>
      <c r="AH1808" s="200"/>
      <c r="AI1808" s="200"/>
      <c r="AJ1808" s="216"/>
      <c r="AK1808" s="216"/>
      <c r="AL1808" s="216"/>
      <c r="AM1808" s="252"/>
      <c r="AN1808" s="252"/>
      <c r="AO1808" s="252"/>
      <c r="AP1808" s="252"/>
      <c r="AQ1808" s="265"/>
      <c r="AR1808" s="208"/>
    </row>
    <row r="1809" spans="1:44" ht="13.5" customHeight="1" x14ac:dyDescent="0.2">
      <c r="A1809" s="290"/>
      <c r="B1809" s="275"/>
      <c r="C1809" s="272"/>
      <c r="D1809" s="275"/>
      <c r="E1809" s="281"/>
      <c r="F1809" s="275"/>
      <c r="G1809" s="284"/>
      <c r="H1809" s="197"/>
      <c r="I1809" s="295"/>
      <c r="J1809" s="197"/>
      <c r="K1809" s="195"/>
      <c r="L1809" s="195"/>
      <c r="M1809" s="197"/>
      <c r="N1809" s="184"/>
      <c r="O1809" s="184"/>
      <c r="P1809" s="235"/>
      <c r="Q1809" s="195"/>
      <c r="R1809" s="257"/>
      <c r="S1809" s="30" t="s">
        <v>1907</v>
      </c>
      <c r="T1809" s="76"/>
      <c r="U1809" s="77"/>
      <c r="V1809" s="77"/>
      <c r="W1809" s="77"/>
      <c r="X1809" s="77"/>
      <c r="Y1809" s="77"/>
      <c r="Z1809" s="31" t="str">
        <f t="shared" si="151"/>
        <v/>
      </c>
      <c r="AA1809" s="81">
        <f t="shared" si="155"/>
        <v>0</v>
      </c>
      <c r="AB1809" s="81">
        <f t="shared" si="156"/>
        <v>0</v>
      </c>
      <c r="AC1809" s="338"/>
      <c r="AD1809" s="238"/>
      <c r="AE1809" s="238"/>
      <c r="AF1809" s="184"/>
      <c r="AG1809" s="184"/>
      <c r="AH1809" s="200"/>
      <c r="AI1809" s="200"/>
      <c r="AJ1809" s="216"/>
      <c r="AK1809" s="216"/>
      <c r="AL1809" s="216"/>
      <c r="AM1809" s="252"/>
      <c r="AN1809" s="252"/>
      <c r="AO1809" s="252"/>
      <c r="AP1809" s="252"/>
      <c r="AQ1809" s="265"/>
      <c r="AR1809" s="209"/>
    </row>
    <row r="1810" spans="1:44" ht="13.5" customHeight="1" x14ac:dyDescent="0.2">
      <c r="A1810" s="290"/>
      <c r="B1810" s="275"/>
      <c r="C1810" s="272"/>
      <c r="D1810" s="275"/>
      <c r="E1810" s="281"/>
      <c r="F1810" s="275"/>
      <c r="G1810" s="284"/>
      <c r="H1810" s="197"/>
      <c r="I1810" s="295"/>
      <c r="J1810" s="197"/>
      <c r="K1810" s="195"/>
      <c r="L1810" s="195"/>
      <c r="M1810" s="197"/>
      <c r="N1810" s="184"/>
      <c r="O1810" s="184"/>
      <c r="P1810" s="235"/>
      <c r="Q1810" s="195"/>
      <c r="R1810" s="257"/>
      <c r="S1810" s="30" t="s">
        <v>1908</v>
      </c>
      <c r="T1810" s="76"/>
      <c r="U1810" s="77"/>
      <c r="V1810" s="77"/>
      <c r="W1810" s="77"/>
      <c r="X1810" s="77"/>
      <c r="Y1810" s="77"/>
      <c r="Z1810" s="31" t="str">
        <f t="shared" ref="Z1810:Z1827" si="157">IF($T1810&lt;&gt;"",IF(AND(V1810="SI",W1810="SI",X1810="SI",Y1810="SI"),"Suficiente",IF(OR(V1810="NO",W1810="NO",X1810="NO",Y1810="NO"),"Deficiente",IF(OR(V1810="",W1810="",X1810="",Y1810=""),"Falta Valorar el Control",""))),"")</f>
        <v/>
      </c>
      <c r="AA1810" s="81">
        <f t="shared" si="155"/>
        <v>0</v>
      </c>
      <c r="AB1810" s="81">
        <f t="shared" si="156"/>
        <v>0</v>
      </c>
      <c r="AC1810" s="338"/>
      <c r="AD1810" s="238"/>
      <c r="AE1810" s="238"/>
      <c r="AF1810" s="184"/>
      <c r="AG1810" s="184"/>
      <c r="AH1810" s="200"/>
      <c r="AI1810" s="200"/>
      <c r="AJ1810" s="216"/>
      <c r="AK1810" s="216"/>
      <c r="AL1810" s="216"/>
      <c r="AM1810" s="252"/>
      <c r="AN1810" s="252"/>
      <c r="AO1810" s="252"/>
      <c r="AP1810" s="252"/>
      <c r="AQ1810" s="265"/>
      <c r="AR1810" s="209"/>
    </row>
    <row r="1811" spans="1:44" ht="13.5" customHeight="1" x14ac:dyDescent="0.2">
      <c r="A1811" s="290"/>
      <c r="B1811" s="275"/>
      <c r="C1811" s="272"/>
      <c r="D1811" s="275"/>
      <c r="E1811" s="281"/>
      <c r="F1811" s="275"/>
      <c r="G1811" s="284"/>
      <c r="H1811" s="197"/>
      <c r="I1811" s="295"/>
      <c r="J1811" s="197"/>
      <c r="K1811" s="195"/>
      <c r="L1811" s="195"/>
      <c r="M1811" s="197"/>
      <c r="N1811" s="184"/>
      <c r="O1811" s="184"/>
      <c r="P1811" s="235"/>
      <c r="Q1811" s="195"/>
      <c r="R1811" s="257"/>
      <c r="S1811" s="30" t="s">
        <v>1909</v>
      </c>
      <c r="T1811" s="76"/>
      <c r="U1811" s="77"/>
      <c r="V1811" s="77"/>
      <c r="W1811" s="77"/>
      <c r="X1811" s="77"/>
      <c r="Y1811" s="77"/>
      <c r="Z1811" s="31" t="str">
        <f t="shared" si="157"/>
        <v/>
      </c>
      <c r="AA1811" s="81">
        <f t="shared" si="155"/>
        <v>0</v>
      </c>
      <c r="AB1811" s="81">
        <f t="shared" si="156"/>
        <v>0</v>
      </c>
      <c r="AC1811" s="338"/>
      <c r="AD1811" s="238"/>
      <c r="AE1811" s="238"/>
      <c r="AF1811" s="184"/>
      <c r="AG1811" s="184"/>
      <c r="AH1811" s="200"/>
      <c r="AI1811" s="200"/>
      <c r="AJ1811" s="216"/>
      <c r="AK1811" s="216"/>
      <c r="AL1811" s="216"/>
      <c r="AM1811" s="252"/>
      <c r="AN1811" s="252"/>
      <c r="AO1811" s="252"/>
      <c r="AP1811" s="252"/>
      <c r="AQ1811" s="265"/>
      <c r="AR1811" s="209"/>
    </row>
    <row r="1812" spans="1:44" ht="13.5" customHeight="1" x14ac:dyDescent="0.2">
      <c r="A1812" s="290"/>
      <c r="B1812" s="275"/>
      <c r="C1812" s="272"/>
      <c r="D1812" s="275"/>
      <c r="E1812" s="281"/>
      <c r="F1812" s="275"/>
      <c r="G1812" s="284"/>
      <c r="H1812" s="197"/>
      <c r="I1812" s="295"/>
      <c r="J1812" s="197"/>
      <c r="K1812" s="195"/>
      <c r="L1812" s="195"/>
      <c r="M1812" s="197"/>
      <c r="N1812" s="184"/>
      <c r="O1812" s="184"/>
      <c r="P1812" s="235"/>
      <c r="Q1812" s="195"/>
      <c r="R1812" s="257"/>
      <c r="S1812" s="30" t="s">
        <v>1910</v>
      </c>
      <c r="T1812" s="76"/>
      <c r="U1812" s="77"/>
      <c r="V1812" s="77"/>
      <c r="W1812" s="77"/>
      <c r="X1812" s="77"/>
      <c r="Y1812" s="77"/>
      <c r="Z1812" s="31" t="str">
        <f t="shared" si="157"/>
        <v/>
      </c>
      <c r="AA1812" s="81">
        <f t="shared" si="155"/>
        <v>0</v>
      </c>
      <c r="AB1812" s="81">
        <f t="shared" si="156"/>
        <v>0</v>
      </c>
      <c r="AC1812" s="338"/>
      <c r="AD1812" s="238"/>
      <c r="AE1812" s="238"/>
      <c r="AF1812" s="184"/>
      <c r="AG1812" s="184"/>
      <c r="AH1812" s="200"/>
      <c r="AI1812" s="200"/>
      <c r="AJ1812" s="216"/>
      <c r="AK1812" s="216"/>
      <c r="AL1812" s="216"/>
      <c r="AM1812" s="252"/>
      <c r="AN1812" s="252"/>
      <c r="AO1812" s="252"/>
      <c r="AP1812" s="252"/>
      <c r="AQ1812" s="265"/>
      <c r="AR1812" s="209"/>
    </row>
    <row r="1813" spans="1:44" ht="13.5" customHeight="1" x14ac:dyDescent="0.2">
      <c r="A1813" s="290"/>
      <c r="B1813" s="275"/>
      <c r="C1813" s="272"/>
      <c r="D1813" s="275"/>
      <c r="E1813" s="281"/>
      <c r="F1813" s="275"/>
      <c r="G1813" s="284"/>
      <c r="H1813" s="197"/>
      <c r="I1813" s="295">
        <v>72.3</v>
      </c>
      <c r="J1813" s="197"/>
      <c r="K1813" s="195"/>
      <c r="L1813" s="195"/>
      <c r="M1813" s="197"/>
      <c r="N1813" s="184"/>
      <c r="O1813" s="184"/>
      <c r="P1813" s="235"/>
      <c r="Q1813" s="195"/>
      <c r="R1813" s="298">
        <f>IF(Q1813="SI",1,IF(Q1813="NO",3,0))</f>
        <v>0</v>
      </c>
      <c r="S1813" s="30" t="s">
        <v>1911</v>
      </c>
      <c r="T1813" s="76"/>
      <c r="U1813" s="77"/>
      <c r="V1813" s="77"/>
      <c r="W1813" s="77"/>
      <c r="X1813" s="77"/>
      <c r="Y1813" s="77"/>
      <c r="Z1813" s="31" t="str">
        <f t="shared" si="157"/>
        <v/>
      </c>
      <c r="AA1813" s="81">
        <f t="shared" si="155"/>
        <v>0</v>
      </c>
      <c r="AB1813" s="81">
        <f t="shared" si="156"/>
        <v>0</v>
      </c>
      <c r="AC1813" s="338"/>
      <c r="AD1813" s="238"/>
      <c r="AE1813" s="238"/>
      <c r="AF1813" s="184"/>
      <c r="AG1813" s="184"/>
      <c r="AH1813" s="200"/>
      <c r="AI1813" s="200"/>
      <c r="AJ1813" s="216"/>
      <c r="AK1813" s="216"/>
      <c r="AL1813" s="216"/>
      <c r="AM1813" s="252"/>
      <c r="AN1813" s="252"/>
      <c r="AO1813" s="252"/>
      <c r="AP1813" s="252"/>
      <c r="AQ1813" s="265"/>
      <c r="AR1813" s="208"/>
    </row>
    <row r="1814" spans="1:44" ht="13.5" customHeight="1" x14ac:dyDescent="0.2">
      <c r="A1814" s="290"/>
      <c r="B1814" s="275"/>
      <c r="C1814" s="272"/>
      <c r="D1814" s="275"/>
      <c r="E1814" s="281"/>
      <c r="F1814" s="275"/>
      <c r="G1814" s="284"/>
      <c r="H1814" s="197"/>
      <c r="I1814" s="295"/>
      <c r="J1814" s="197"/>
      <c r="K1814" s="195"/>
      <c r="L1814" s="195"/>
      <c r="M1814" s="197"/>
      <c r="N1814" s="184"/>
      <c r="O1814" s="184"/>
      <c r="P1814" s="235"/>
      <c r="Q1814" s="195"/>
      <c r="R1814" s="257"/>
      <c r="S1814" s="30" t="s">
        <v>1912</v>
      </c>
      <c r="T1814" s="76"/>
      <c r="U1814" s="77"/>
      <c r="V1814" s="77"/>
      <c r="W1814" s="77"/>
      <c r="X1814" s="77"/>
      <c r="Y1814" s="77"/>
      <c r="Z1814" s="31" t="str">
        <f t="shared" si="157"/>
        <v/>
      </c>
      <c r="AA1814" s="81">
        <f t="shared" si="155"/>
        <v>0</v>
      </c>
      <c r="AB1814" s="81">
        <f t="shared" si="156"/>
        <v>0</v>
      </c>
      <c r="AC1814" s="338"/>
      <c r="AD1814" s="238"/>
      <c r="AE1814" s="238"/>
      <c r="AF1814" s="184"/>
      <c r="AG1814" s="184"/>
      <c r="AH1814" s="200"/>
      <c r="AI1814" s="200"/>
      <c r="AJ1814" s="216"/>
      <c r="AK1814" s="216"/>
      <c r="AL1814" s="216"/>
      <c r="AM1814" s="252"/>
      <c r="AN1814" s="252"/>
      <c r="AO1814" s="252"/>
      <c r="AP1814" s="252"/>
      <c r="AQ1814" s="265"/>
      <c r="AR1814" s="209"/>
    </row>
    <row r="1815" spans="1:44" ht="13.5" customHeight="1" x14ac:dyDescent="0.2">
      <c r="A1815" s="290"/>
      <c r="B1815" s="275"/>
      <c r="C1815" s="272"/>
      <c r="D1815" s="275"/>
      <c r="E1815" s="281"/>
      <c r="F1815" s="275"/>
      <c r="G1815" s="284"/>
      <c r="H1815" s="197"/>
      <c r="I1815" s="295"/>
      <c r="J1815" s="197"/>
      <c r="K1815" s="195"/>
      <c r="L1815" s="195"/>
      <c r="M1815" s="197"/>
      <c r="N1815" s="184"/>
      <c r="O1815" s="184"/>
      <c r="P1815" s="235"/>
      <c r="Q1815" s="195"/>
      <c r="R1815" s="257"/>
      <c r="S1815" s="30" t="s">
        <v>1913</v>
      </c>
      <c r="T1815" s="76"/>
      <c r="U1815" s="77"/>
      <c r="V1815" s="77"/>
      <c r="W1815" s="77"/>
      <c r="X1815" s="77"/>
      <c r="Y1815" s="77"/>
      <c r="Z1815" s="31" t="str">
        <f t="shared" si="157"/>
        <v/>
      </c>
      <c r="AA1815" s="81">
        <f t="shared" si="155"/>
        <v>0</v>
      </c>
      <c r="AB1815" s="81">
        <f t="shared" si="156"/>
        <v>0</v>
      </c>
      <c r="AC1815" s="338"/>
      <c r="AD1815" s="238"/>
      <c r="AE1815" s="238"/>
      <c r="AF1815" s="184"/>
      <c r="AG1815" s="184"/>
      <c r="AH1815" s="200"/>
      <c r="AI1815" s="200"/>
      <c r="AJ1815" s="216"/>
      <c r="AK1815" s="216"/>
      <c r="AL1815" s="216"/>
      <c r="AM1815" s="252"/>
      <c r="AN1815" s="252"/>
      <c r="AO1815" s="252"/>
      <c r="AP1815" s="252"/>
      <c r="AQ1815" s="265"/>
      <c r="AR1815" s="209"/>
    </row>
    <row r="1816" spans="1:44" ht="13.5" customHeight="1" x14ac:dyDescent="0.2">
      <c r="A1816" s="290"/>
      <c r="B1816" s="275"/>
      <c r="C1816" s="272"/>
      <c r="D1816" s="275"/>
      <c r="E1816" s="281"/>
      <c r="F1816" s="275"/>
      <c r="G1816" s="284"/>
      <c r="H1816" s="197"/>
      <c r="I1816" s="295"/>
      <c r="J1816" s="197"/>
      <c r="K1816" s="195"/>
      <c r="L1816" s="195"/>
      <c r="M1816" s="197"/>
      <c r="N1816" s="184"/>
      <c r="O1816" s="184"/>
      <c r="P1816" s="235"/>
      <c r="Q1816" s="195"/>
      <c r="R1816" s="257"/>
      <c r="S1816" s="30" t="s">
        <v>1914</v>
      </c>
      <c r="T1816" s="76"/>
      <c r="U1816" s="77"/>
      <c r="V1816" s="77"/>
      <c r="W1816" s="77"/>
      <c r="X1816" s="77"/>
      <c r="Y1816" s="77"/>
      <c r="Z1816" s="31" t="str">
        <f t="shared" si="157"/>
        <v/>
      </c>
      <c r="AA1816" s="81">
        <f t="shared" si="155"/>
        <v>0</v>
      </c>
      <c r="AB1816" s="81">
        <f t="shared" si="156"/>
        <v>0</v>
      </c>
      <c r="AC1816" s="338"/>
      <c r="AD1816" s="238"/>
      <c r="AE1816" s="238"/>
      <c r="AF1816" s="184"/>
      <c r="AG1816" s="184"/>
      <c r="AH1816" s="200"/>
      <c r="AI1816" s="200"/>
      <c r="AJ1816" s="216"/>
      <c r="AK1816" s="216"/>
      <c r="AL1816" s="216"/>
      <c r="AM1816" s="252"/>
      <c r="AN1816" s="252"/>
      <c r="AO1816" s="252"/>
      <c r="AP1816" s="252"/>
      <c r="AQ1816" s="265"/>
      <c r="AR1816" s="209"/>
    </row>
    <row r="1817" spans="1:44" ht="13.5" customHeight="1" x14ac:dyDescent="0.2">
      <c r="A1817" s="290"/>
      <c r="B1817" s="275"/>
      <c r="C1817" s="272"/>
      <c r="D1817" s="275"/>
      <c r="E1817" s="281"/>
      <c r="F1817" s="275"/>
      <c r="G1817" s="284"/>
      <c r="H1817" s="197"/>
      <c r="I1817" s="295"/>
      <c r="J1817" s="197"/>
      <c r="K1817" s="195"/>
      <c r="L1817" s="195"/>
      <c r="M1817" s="197"/>
      <c r="N1817" s="184"/>
      <c r="O1817" s="184"/>
      <c r="P1817" s="235"/>
      <c r="Q1817" s="195"/>
      <c r="R1817" s="257"/>
      <c r="S1817" s="30" t="s">
        <v>1915</v>
      </c>
      <c r="T1817" s="76"/>
      <c r="U1817" s="77"/>
      <c r="V1817" s="77"/>
      <c r="W1817" s="77"/>
      <c r="X1817" s="77"/>
      <c r="Y1817" s="77"/>
      <c r="Z1817" s="31" t="str">
        <f t="shared" si="157"/>
        <v/>
      </c>
      <c r="AA1817" s="81">
        <f t="shared" si="155"/>
        <v>0</v>
      </c>
      <c r="AB1817" s="81">
        <f t="shared" si="156"/>
        <v>0</v>
      </c>
      <c r="AC1817" s="338"/>
      <c r="AD1817" s="238"/>
      <c r="AE1817" s="238"/>
      <c r="AF1817" s="184"/>
      <c r="AG1817" s="184"/>
      <c r="AH1817" s="200"/>
      <c r="AI1817" s="200"/>
      <c r="AJ1817" s="216"/>
      <c r="AK1817" s="216"/>
      <c r="AL1817" s="216"/>
      <c r="AM1817" s="252"/>
      <c r="AN1817" s="252"/>
      <c r="AO1817" s="252"/>
      <c r="AP1817" s="252"/>
      <c r="AQ1817" s="265"/>
      <c r="AR1817" s="209"/>
    </row>
    <row r="1818" spans="1:44" ht="13.5" customHeight="1" x14ac:dyDescent="0.2">
      <c r="A1818" s="290"/>
      <c r="B1818" s="275"/>
      <c r="C1818" s="272"/>
      <c r="D1818" s="275"/>
      <c r="E1818" s="281"/>
      <c r="F1818" s="275"/>
      <c r="G1818" s="284"/>
      <c r="H1818" s="197"/>
      <c r="I1818" s="295">
        <v>72.400000000000006</v>
      </c>
      <c r="J1818" s="197"/>
      <c r="K1818" s="195"/>
      <c r="L1818" s="195"/>
      <c r="M1818" s="197"/>
      <c r="N1818" s="184"/>
      <c r="O1818" s="184"/>
      <c r="P1818" s="235"/>
      <c r="Q1818" s="195"/>
      <c r="R1818" s="298">
        <f>IF(Q1818="SI",1,IF(Q1818="NO",3,0))</f>
        <v>0</v>
      </c>
      <c r="S1818" s="30" t="s">
        <v>1916</v>
      </c>
      <c r="T1818" s="76"/>
      <c r="U1818" s="77"/>
      <c r="V1818" s="77"/>
      <c r="W1818" s="77"/>
      <c r="X1818" s="77"/>
      <c r="Y1818" s="77"/>
      <c r="Z1818" s="31" t="str">
        <f t="shared" si="157"/>
        <v/>
      </c>
      <c r="AA1818" s="81">
        <f t="shared" si="155"/>
        <v>0</v>
      </c>
      <c r="AB1818" s="81">
        <f t="shared" si="156"/>
        <v>0</v>
      </c>
      <c r="AC1818" s="338"/>
      <c r="AD1818" s="238"/>
      <c r="AE1818" s="238"/>
      <c r="AF1818" s="184"/>
      <c r="AG1818" s="184"/>
      <c r="AH1818" s="200"/>
      <c r="AI1818" s="200"/>
      <c r="AJ1818" s="216"/>
      <c r="AK1818" s="216"/>
      <c r="AL1818" s="216"/>
      <c r="AM1818" s="252"/>
      <c r="AN1818" s="252"/>
      <c r="AO1818" s="252"/>
      <c r="AP1818" s="252"/>
      <c r="AQ1818" s="265"/>
      <c r="AR1818" s="208"/>
    </row>
    <row r="1819" spans="1:44" ht="13.5" customHeight="1" x14ac:dyDescent="0.2">
      <c r="A1819" s="290"/>
      <c r="B1819" s="275"/>
      <c r="C1819" s="272"/>
      <c r="D1819" s="275"/>
      <c r="E1819" s="281"/>
      <c r="F1819" s="275"/>
      <c r="G1819" s="284"/>
      <c r="H1819" s="197"/>
      <c r="I1819" s="295"/>
      <c r="J1819" s="197"/>
      <c r="K1819" s="195"/>
      <c r="L1819" s="195"/>
      <c r="M1819" s="197"/>
      <c r="N1819" s="184"/>
      <c r="O1819" s="184"/>
      <c r="P1819" s="235"/>
      <c r="Q1819" s="195"/>
      <c r="R1819" s="257"/>
      <c r="S1819" s="30" t="s">
        <v>1917</v>
      </c>
      <c r="T1819" s="76"/>
      <c r="U1819" s="77"/>
      <c r="V1819" s="77"/>
      <c r="W1819" s="77"/>
      <c r="X1819" s="77"/>
      <c r="Y1819" s="77"/>
      <c r="Z1819" s="31" t="str">
        <f t="shared" si="157"/>
        <v/>
      </c>
      <c r="AA1819" s="81">
        <f t="shared" si="155"/>
        <v>0</v>
      </c>
      <c r="AB1819" s="81">
        <f t="shared" si="156"/>
        <v>0</v>
      </c>
      <c r="AC1819" s="338"/>
      <c r="AD1819" s="238"/>
      <c r="AE1819" s="238"/>
      <c r="AF1819" s="184"/>
      <c r="AG1819" s="184"/>
      <c r="AH1819" s="200"/>
      <c r="AI1819" s="200"/>
      <c r="AJ1819" s="216"/>
      <c r="AK1819" s="216"/>
      <c r="AL1819" s="216"/>
      <c r="AM1819" s="252"/>
      <c r="AN1819" s="252"/>
      <c r="AO1819" s="252"/>
      <c r="AP1819" s="252"/>
      <c r="AQ1819" s="265"/>
      <c r="AR1819" s="209"/>
    </row>
    <row r="1820" spans="1:44" ht="13.5" customHeight="1" x14ac:dyDescent="0.2">
      <c r="A1820" s="290"/>
      <c r="B1820" s="275"/>
      <c r="C1820" s="272"/>
      <c r="D1820" s="275"/>
      <c r="E1820" s="281"/>
      <c r="F1820" s="275"/>
      <c r="G1820" s="284"/>
      <c r="H1820" s="197"/>
      <c r="I1820" s="295"/>
      <c r="J1820" s="197"/>
      <c r="K1820" s="195"/>
      <c r="L1820" s="195"/>
      <c r="M1820" s="197"/>
      <c r="N1820" s="184"/>
      <c r="O1820" s="184"/>
      <c r="P1820" s="235"/>
      <c r="Q1820" s="195"/>
      <c r="R1820" s="257"/>
      <c r="S1820" s="30" t="s">
        <v>1918</v>
      </c>
      <c r="T1820" s="76"/>
      <c r="U1820" s="77"/>
      <c r="V1820" s="77"/>
      <c r="W1820" s="77"/>
      <c r="X1820" s="77"/>
      <c r="Y1820" s="77"/>
      <c r="Z1820" s="31" t="str">
        <f t="shared" si="157"/>
        <v/>
      </c>
      <c r="AA1820" s="81">
        <f t="shared" si="155"/>
        <v>0</v>
      </c>
      <c r="AB1820" s="81">
        <f t="shared" si="156"/>
        <v>0</v>
      </c>
      <c r="AC1820" s="338"/>
      <c r="AD1820" s="238"/>
      <c r="AE1820" s="238"/>
      <c r="AF1820" s="184"/>
      <c r="AG1820" s="184"/>
      <c r="AH1820" s="200"/>
      <c r="AI1820" s="200"/>
      <c r="AJ1820" s="216"/>
      <c r="AK1820" s="216"/>
      <c r="AL1820" s="216"/>
      <c r="AM1820" s="252"/>
      <c r="AN1820" s="252"/>
      <c r="AO1820" s="252"/>
      <c r="AP1820" s="252"/>
      <c r="AQ1820" s="265"/>
      <c r="AR1820" s="209"/>
    </row>
    <row r="1821" spans="1:44" ht="13.5" customHeight="1" x14ac:dyDescent="0.2">
      <c r="A1821" s="290"/>
      <c r="B1821" s="275"/>
      <c r="C1821" s="272"/>
      <c r="D1821" s="275"/>
      <c r="E1821" s="281"/>
      <c r="F1821" s="275"/>
      <c r="G1821" s="284"/>
      <c r="H1821" s="197"/>
      <c r="I1821" s="295"/>
      <c r="J1821" s="197"/>
      <c r="K1821" s="195"/>
      <c r="L1821" s="195"/>
      <c r="M1821" s="197"/>
      <c r="N1821" s="184"/>
      <c r="O1821" s="184"/>
      <c r="P1821" s="235"/>
      <c r="Q1821" s="195"/>
      <c r="R1821" s="257"/>
      <c r="S1821" s="30" t="s">
        <v>1919</v>
      </c>
      <c r="T1821" s="76"/>
      <c r="U1821" s="77"/>
      <c r="V1821" s="77"/>
      <c r="W1821" s="77"/>
      <c r="X1821" s="77"/>
      <c r="Y1821" s="77"/>
      <c r="Z1821" s="31" t="str">
        <f t="shared" si="157"/>
        <v/>
      </c>
      <c r="AA1821" s="81">
        <f t="shared" si="155"/>
        <v>0</v>
      </c>
      <c r="AB1821" s="81">
        <f t="shared" si="156"/>
        <v>0</v>
      </c>
      <c r="AC1821" s="338"/>
      <c r="AD1821" s="238"/>
      <c r="AE1821" s="238"/>
      <c r="AF1821" s="184"/>
      <c r="AG1821" s="184"/>
      <c r="AH1821" s="200"/>
      <c r="AI1821" s="200"/>
      <c r="AJ1821" s="216"/>
      <c r="AK1821" s="216"/>
      <c r="AL1821" s="216"/>
      <c r="AM1821" s="252"/>
      <c r="AN1821" s="252"/>
      <c r="AO1821" s="252"/>
      <c r="AP1821" s="252"/>
      <c r="AQ1821" s="265"/>
      <c r="AR1821" s="209"/>
    </row>
    <row r="1822" spans="1:44" ht="13.5" customHeight="1" x14ac:dyDescent="0.2">
      <c r="A1822" s="290"/>
      <c r="B1822" s="275"/>
      <c r="C1822" s="272"/>
      <c r="D1822" s="275"/>
      <c r="E1822" s="281"/>
      <c r="F1822" s="275"/>
      <c r="G1822" s="284"/>
      <c r="H1822" s="197"/>
      <c r="I1822" s="295"/>
      <c r="J1822" s="197"/>
      <c r="K1822" s="195"/>
      <c r="L1822" s="195"/>
      <c r="M1822" s="197"/>
      <c r="N1822" s="184"/>
      <c r="O1822" s="184"/>
      <c r="P1822" s="235"/>
      <c r="Q1822" s="195"/>
      <c r="R1822" s="257"/>
      <c r="S1822" s="30" t="s">
        <v>1920</v>
      </c>
      <c r="T1822" s="76"/>
      <c r="U1822" s="77"/>
      <c r="V1822" s="77"/>
      <c r="W1822" s="77"/>
      <c r="X1822" s="77"/>
      <c r="Y1822" s="77"/>
      <c r="Z1822" s="31" t="str">
        <f t="shared" si="157"/>
        <v/>
      </c>
      <c r="AA1822" s="81">
        <f t="shared" si="155"/>
        <v>0</v>
      </c>
      <c r="AB1822" s="81">
        <f t="shared" si="156"/>
        <v>0</v>
      </c>
      <c r="AC1822" s="338"/>
      <c r="AD1822" s="238"/>
      <c r="AE1822" s="238"/>
      <c r="AF1822" s="184"/>
      <c r="AG1822" s="184"/>
      <c r="AH1822" s="200"/>
      <c r="AI1822" s="200"/>
      <c r="AJ1822" s="216"/>
      <c r="AK1822" s="216"/>
      <c r="AL1822" s="216"/>
      <c r="AM1822" s="252"/>
      <c r="AN1822" s="252"/>
      <c r="AO1822" s="252"/>
      <c r="AP1822" s="252"/>
      <c r="AQ1822" s="265"/>
      <c r="AR1822" s="209"/>
    </row>
    <row r="1823" spans="1:44" ht="13.5" customHeight="1" x14ac:dyDescent="0.2">
      <c r="A1823" s="290"/>
      <c r="B1823" s="275"/>
      <c r="C1823" s="272"/>
      <c r="D1823" s="275"/>
      <c r="E1823" s="281"/>
      <c r="F1823" s="275"/>
      <c r="G1823" s="284"/>
      <c r="H1823" s="197"/>
      <c r="I1823" s="295">
        <v>72.5</v>
      </c>
      <c r="J1823" s="197"/>
      <c r="K1823" s="195"/>
      <c r="L1823" s="195"/>
      <c r="M1823" s="197"/>
      <c r="N1823" s="184"/>
      <c r="O1823" s="184"/>
      <c r="P1823" s="235"/>
      <c r="Q1823" s="195"/>
      <c r="R1823" s="298">
        <f>IF(Q1823="SI",1,IF(Q1823="NO",3,0))</f>
        <v>0</v>
      </c>
      <c r="S1823" s="30" t="s">
        <v>1921</v>
      </c>
      <c r="T1823" s="76"/>
      <c r="U1823" s="77"/>
      <c r="V1823" s="77"/>
      <c r="W1823" s="77"/>
      <c r="X1823" s="77"/>
      <c r="Y1823" s="77"/>
      <c r="Z1823" s="31" t="str">
        <f t="shared" si="157"/>
        <v/>
      </c>
      <c r="AA1823" s="81">
        <f t="shared" si="155"/>
        <v>0</v>
      </c>
      <c r="AB1823" s="81">
        <f t="shared" si="156"/>
        <v>0</v>
      </c>
      <c r="AC1823" s="338"/>
      <c r="AD1823" s="238"/>
      <c r="AE1823" s="238"/>
      <c r="AF1823" s="184"/>
      <c r="AG1823" s="184"/>
      <c r="AH1823" s="200"/>
      <c r="AI1823" s="200"/>
      <c r="AJ1823" s="216"/>
      <c r="AK1823" s="216"/>
      <c r="AL1823" s="216"/>
      <c r="AM1823" s="252"/>
      <c r="AN1823" s="252"/>
      <c r="AO1823" s="252"/>
      <c r="AP1823" s="252"/>
      <c r="AQ1823" s="265"/>
      <c r="AR1823" s="208"/>
    </row>
    <row r="1824" spans="1:44" ht="13.5" customHeight="1" x14ac:dyDescent="0.2">
      <c r="A1824" s="290"/>
      <c r="B1824" s="275"/>
      <c r="C1824" s="272"/>
      <c r="D1824" s="275"/>
      <c r="E1824" s="281"/>
      <c r="F1824" s="275"/>
      <c r="G1824" s="284"/>
      <c r="H1824" s="197"/>
      <c r="I1824" s="295"/>
      <c r="J1824" s="197"/>
      <c r="K1824" s="195"/>
      <c r="L1824" s="195"/>
      <c r="M1824" s="197"/>
      <c r="N1824" s="184"/>
      <c r="O1824" s="184"/>
      <c r="P1824" s="235"/>
      <c r="Q1824" s="195"/>
      <c r="R1824" s="257"/>
      <c r="S1824" s="30" t="s">
        <v>1922</v>
      </c>
      <c r="T1824" s="76"/>
      <c r="U1824" s="77"/>
      <c r="V1824" s="77"/>
      <c r="W1824" s="77"/>
      <c r="X1824" s="77"/>
      <c r="Y1824" s="77"/>
      <c r="Z1824" s="31" t="str">
        <f t="shared" si="157"/>
        <v/>
      </c>
      <c r="AA1824" s="81">
        <f t="shared" si="155"/>
        <v>0</v>
      </c>
      <c r="AB1824" s="81">
        <f t="shared" si="156"/>
        <v>0</v>
      </c>
      <c r="AC1824" s="338"/>
      <c r="AD1824" s="238"/>
      <c r="AE1824" s="238"/>
      <c r="AF1824" s="184"/>
      <c r="AG1824" s="184"/>
      <c r="AH1824" s="200"/>
      <c r="AI1824" s="200"/>
      <c r="AJ1824" s="216"/>
      <c r="AK1824" s="216"/>
      <c r="AL1824" s="216"/>
      <c r="AM1824" s="252"/>
      <c r="AN1824" s="252"/>
      <c r="AO1824" s="252"/>
      <c r="AP1824" s="252"/>
      <c r="AQ1824" s="265"/>
      <c r="AR1824" s="209"/>
    </row>
    <row r="1825" spans="1:44" ht="13.5" customHeight="1" x14ac:dyDescent="0.2">
      <c r="A1825" s="290"/>
      <c r="B1825" s="275"/>
      <c r="C1825" s="272"/>
      <c r="D1825" s="275"/>
      <c r="E1825" s="281"/>
      <c r="F1825" s="275"/>
      <c r="G1825" s="284"/>
      <c r="H1825" s="197"/>
      <c r="I1825" s="295"/>
      <c r="J1825" s="197"/>
      <c r="K1825" s="195"/>
      <c r="L1825" s="195"/>
      <c r="M1825" s="197"/>
      <c r="N1825" s="184"/>
      <c r="O1825" s="184"/>
      <c r="P1825" s="235"/>
      <c r="Q1825" s="195"/>
      <c r="R1825" s="257"/>
      <c r="S1825" s="30" t="s">
        <v>1923</v>
      </c>
      <c r="T1825" s="76"/>
      <c r="U1825" s="77"/>
      <c r="V1825" s="77"/>
      <c r="W1825" s="77"/>
      <c r="X1825" s="77"/>
      <c r="Y1825" s="77"/>
      <c r="Z1825" s="31" t="str">
        <f t="shared" si="157"/>
        <v/>
      </c>
      <c r="AA1825" s="81">
        <f t="shared" si="155"/>
        <v>0</v>
      </c>
      <c r="AB1825" s="81">
        <f t="shared" si="156"/>
        <v>0</v>
      </c>
      <c r="AC1825" s="338"/>
      <c r="AD1825" s="238"/>
      <c r="AE1825" s="238"/>
      <c r="AF1825" s="184"/>
      <c r="AG1825" s="184"/>
      <c r="AH1825" s="200"/>
      <c r="AI1825" s="200"/>
      <c r="AJ1825" s="216"/>
      <c r="AK1825" s="216"/>
      <c r="AL1825" s="216"/>
      <c r="AM1825" s="252"/>
      <c r="AN1825" s="252"/>
      <c r="AO1825" s="252"/>
      <c r="AP1825" s="252"/>
      <c r="AQ1825" s="265"/>
      <c r="AR1825" s="209"/>
    </row>
    <row r="1826" spans="1:44" ht="13.5" customHeight="1" x14ac:dyDescent="0.2">
      <c r="A1826" s="290"/>
      <c r="B1826" s="275"/>
      <c r="C1826" s="272"/>
      <c r="D1826" s="275"/>
      <c r="E1826" s="281"/>
      <c r="F1826" s="275"/>
      <c r="G1826" s="284"/>
      <c r="H1826" s="197"/>
      <c r="I1826" s="295"/>
      <c r="J1826" s="197"/>
      <c r="K1826" s="195"/>
      <c r="L1826" s="195"/>
      <c r="M1826" s="197"/>
      <c r="N1826" s="184"/>
      <c r="O1826" s="184"/>
      <c r="P1826" s="235"/>
      <c r="Q1826" s="195"/>
      <c r="R1826" s="257"/>
      <c r="S1826" s="30" t="s">
        <v>1924</v>
      </c>
      <c r="T1826" s="76"/>
      <c r="U1826" s="77"/>
      <c r="V1826" s="77"/>
      <c r="W1826" s="77"/>
      <c r="X1826" s="77"/>
      <c r="Y1826" s="77"/>
      <c r="Z1826" s="31" t="str">
        <f t="shared" si="157"/>
        <v/>
      </c>
      <c r="AA1826" s="81">
        <f t="shared" si="155"/>
        <v>0</v>
      </c>
      <c r="AB1826" s="81">
        <f t="shared" si="156"/>
        <v>0</v>
      </c>
      <c r="AC1826" s="338"/>
      <c r="AD1826" s="238"/>
      <c r="AE1826" s="238"/>
      <c r="AF1826" s="184"/>
      <c r="AG1826" s="184"/>
      <c r="AH1826" s="200"/>
      <c r="AI1826" s="200"/>
      <c r="AJ1826" s="216"/>
      <c r="AK1826" s="216"/>
      <c r="AL1826" s="216"/>
      <c r="AM1826" s="252"/>
      <c r="AN1826" s="252"/>
      <c r="AO1826" s="252"/>
      <c r="AP1826" s="252"/>
      <c r="AQ1826" s="265"/>
      <c r="AR1826" s="209"/>
    </row>
    <row r="1827" spans="1:44" ht="13.5" customHeight="1" x14ac:dyDescent="0.2">
      <c r="A1827" s="291"/>
      <c r="B1827" s="276"/>
      <c r="C1827" s="273"/>
      <c r="D1827" s="276"/>
      <c r="E1827" s="282"/>
      <c r="F1827" s="276"/>
      <c r="G1827" s="285"/>
      <c r="H1827" s="198"/>
      <c r="I1827" s="296"/>
      <c r="J1827" s="198"/>
      <c r="K1827" s="233"/>
      <c r="L1827" s="233"/>
      <c r="M1827" s="198"/>
      <c r="N1827" s="185"/>
      <c r="O1827" s="185"/>
      <c r="P1827" s="236"/>
      <c r="Q1827" s="233"/>
      <c r="R1827" s="299"/>
      <c r="S1827" s="32" t="s">
        <v>1925</v>
      </c>
      <c r="T1827" s="78"/>
      <c r="U1827" s="79"/>
      <c r="V1827" s="79"/>
      <c r="W1827" s="79"/>
      <c r="X1827" s="79"/>
      <c r="Y1827" s="79"/>
      <c r="Z1827" s="33" t="str">
        <f t="shared" si="157"/>
        <v/>
      </c>
      <c r="AA1827" s="82">
        <f t="shared" si="155"/>
        <v>0</v>
      </c>
      <c r="AB1827" s="82">
        <f t="shared" si="156"/>
        <v>0</v>
      </c>
      <c r="AC1827" s="339"/>
      <c r="AD1827" s="239"/>
      <c r="AE1827" s="239"/>
      <c r="AF1827" s="185"/>
      <c r="AG1827" s="185"/>
      <c r="AH1827" s="201"/>
      <c r="AI1827" s="201"/>
      <c r="AJ1827" s="217"/>
      <c r="AK1827" s="217"/>
      <c r="AL1827" s="217"/>
      <c r="AM1827" s="253"/>
      <c r="AN1827" s="253"/>
      <c r="AO1827" s="253"/>
      <c r="AP1827" s="253"/>
      <c r="AQ1827" s="266"/>
      <c r="AR1827" s="210"/>
    </row>
    <row r="1828" spans="1:44" ht="13.5" customHeight="1" x14ac:dyDescent="0.2">
      <c r="A1828" s="277" t="str">
        <f>IF(E1828&lt;&gt;"",'Información General'!$D$15&amp;"_"&amp;+$A$1+73,"")</f>
        <v/>
      </c>
      <c r="B1828" s="286"/>
      <c r="C1828" s="304"/>
      <c r="D1828" s="286"/>
      <c r="E1828" s="301"/>
      <c r="F1828" s="286"/>
      <c r="G1828" s="224"/>
      <c r="H1828" s="242"/>
      <c r="I1828" s="245">
        <v>73.099999999999994</v>
      </c>
      <c r="J1828" s="227"/>
      <c r="K1828" s="232"/>
      <c r="L1828" s="232"/>
      <c r="M1828" s="227"/>
      <c r="N1828" s="189"/>
      <c r="O1828" s="189"/>
      <c r="P1828" s="192" t="str">
        <f>IF(AND(N1828&lt;&gt;"",O1828&lt;&gt;""),IF(AND(N1828&gt;5,O1828&gt;5),"I",IF(AND(N1828&lt;=5,O1828&gt;5),"II",IF(AND(N1828&gt;5,O1828&lt;=5),"IV",IF(AND(N1828&lt;=5,O1828&lt;=5),"III")))),"")</f>
        <v/>
      </c>
      <c r="Q1828" s="232"/>
      <c r="R1828" s="310">
        <f>IF(Q1828="SI",1,IF(Q1828="NO",3,0))</f>
        <v>0</v>
      </c>
      <c r="S1828" s="28" t="s">
        <v>1926</v>
      </c>
      <c r="T1828" s="73"/>
      <c r="U1828" s="74"/>
      <c r="V1828" s="74"/>
      <c r="W1828" s="74"/>
      <c r="X1828" s="74"/>
      <c r="Y1828" s="74"/>
      <c r="Z1828" s="29" t="str">
        <f t="shared" ref="Z1828:Z1887" si="158">IF($T1828&lt;&gt;"",IF(AND(V1828="SI",W1828="SI",X1828="SI",Y1828="SI"),"Suficiente",IF(OR(V1828="NO",W1828="NO",X1828="NO",Y1828="NO"),"Deficiente",IF(OR(V1828="",W1828="",X1828="",Y1828=""),"Falta Valorar el Control",""))),"")</f>
        <v/>
      </c>
      <c r="AA1828" s="80">
        <f t="shared" ref="AA1828:AA1859" si="159">IF(Z1828="Suficiente",1,0)</f>
        <v>0</v>
      </c>
      <c r="AB1828" s="80">
        <f>IF(Z1828="Deficiente",1,0)</f>
        <v>0</v>
      </c>
      <c r="AC1828" s="307" t="str">
        <f>IF(SUM(R1828:R1852)&gt;=1,IF((SUM(R1828:R1852)/COUNTA(Q1828:Q1852))=1,IF(SUM(AA1828:AA1852)&gt;=1,IF(SUM(AA1828:AA1852)/(SUM(AA1828:AA1852)+SUM(AB1828:AB1852))=100%,"SI","NO"),"NO"),"NO"),"")</f>
        <v/>
      </c>
      <c r="AD1828" s="241" t="str">
        <f>IF($N1828=1,"b","")</f>
        <v/>
      </c>
      <c r="AE1828" s="241" t="str">
        <f>IF($O1828=1,"b","")</f>
        <v/>
      </c>
      <c r="AF1828" s="189"/>
      <c r="AG1828" s="189"/>
      <c r="AH1828" s="202">
        <f>IF(OR($AD1828="b",$AE1828="b"),2,0)</f>
        <v>0</v>
      </c>
      <c r="AI1828" s="202">
        <f>IF(AND($N1828=1,$AF1828=1,$O1828=1,$AG1828=1),1,0)</f>
        <v>0</v>
      </c>
      <c r="AJ1828" s="186">
        <f>IF(AF1828&lt;&gt;"",IF(AI1828=1,1,IF(OR($AF1828&gt;$N1828,AND($AC1828="SI",$AF1828=$N1828),AND($AC1828="NO",$AF1828&lt;&gt;$N1828)),0,1)),0)</f>
        <v>0</v>
      </c>
      <c r="AK1828" s="186">
        <f>IF(AG1828&lt;&gt;"",IF(AI1828=1,1,IF(OR(AG1828&gt;O1828,AND(AC1828="SI",AG1828=O1828),AND(AC1828="NO",AG1828&lt;&gt;O1828)),0,1)),0)</f>
        <v>0</v>
      </c>
      <c r="AL1828" s="186">
        <f>IF(AC1828&lt;&gt;"",(+AI1828+AJ1828+AK1828),0)</f>
        <v>0</v>
      </c>
      <c r="AM1828" s="251" t="str">
        <f>IF($AL1828&gt;=2,IF(AND($AF1828="",$AG1828=""),"",IF(AND($AF1828&gt;5,$AG1828&gt;5),"I","")),"")</f>
        <v/>
      </c>
      <c r="AN1828" s="251" t="str">
        <f>IF($AL1828&gt;=2,IF(AND($AF1828="",$AG1828=""),"",IF(AND($AF1828&lt;6,$AG1828&gt;5),"II","")),"")</f>
        <v/>
      </c>
      <c r="AO1828" s="251" t="str">
        <f>IF($AL1828&gt;=2,IF(AND($AF1828="",$AG1828=""),"",IF(AND($AF1828&lt;6,$AG1828&lt;6),"III","")),"")</f>
        <v/>
      </c>
      <c r="AP1828" s="251" t="str">
        <f>IF($AL1828&gt;=2,IF(AND($AF1828="",$AG1828=""),"",IF(AND($AF1828&gt;5,$AG1828&lt;6),"IV","")),"")</f>
        <v/>
      </c>
      <c r="AQ1828" s="261"/>
      <c r="AR1828" s="254"/>
    </row>
    <row r="1829" spans="1:44" ht="13.5" customHeight="1" x14ac:dyDescent="0.2">
      <c r="A1829" s="278"/>
      <c r="B1829" s="287"/>
      <c r="C1829" s="305"/>
      <c r="D1829" s="287"/>
      <c r="E1829" s="302"/>
      <c r="F1829" s="287"/>
      <c r="G1829" s="225"/>
      <c r="H1829" s="197"/>
      <c r="I1829" s="243"/>
      <c r="J1829" s="182"/>
      <c r="K1829" s="180"/>
      <c r="L1829" s="180"/>
      <c r="M1829" s="182"/>
      <c r="N1829" s="190"/>
      <c r="O1829" s="190"/>
      <c r="P1829" s="193"/>
      <c r="Q1829" s="180"/>
      <c r="R1829" s="257"/>
      <c r="S1829" s="30" t="s">
        <v>1927</v>
      </c>
      <c r="T1829" s="76"/>
      <c r="U1829" s="77"/>
      <c r="V1829" s="77"/>
      <c r="W1829" s="77"/>
      <c r="X1829" s="77"/>
      <c r="Y1829" s="77"/>
      <c r="Z1829" s="31" t="str">
        <f t="shared" si="158"/>
        <v/>
      </c>
      <c r="AA1829" s="81">
        <f t="shared" si="159"/>
        <v>0</v>
      </c>
      <c r="AB1829" s="81">
        <f t="shared" ref="AB1829:AB1852" si="160">IF(Z1829="Deficiente",1,0)</f>
        <v>0</v>
      </c>
      <c r="AC1829" s="308"/>
      <c r="AD1829" s="238"/>
      <c r="AE1829" s="238"/>
      <c r="AF1829" s="190"/>
      <c r="AG1829" s="190"/>
      <c r="AH1829" s="200"/>
      <c r="AI1829" s="200"/>
      <c r="AJ1829" s="187"/>
      <c r="AK1829" s="187"/>
      <c r="AL1829" s="187"/>
      <c r="AM1829" s="252"/>
      <c r="AN1829" s="252"/>
      <c r="AO1829" s="252"/>
      <c r="AP1829" s="252"/>
      <c r="AQ1829" s="262"/>
      <c r="AR1829" s="209"/>
    </row>
    <row r="1830" spans="1:44" ht="13.5" customHeight="1" x14ac:dyDescent="0.2">
      <c r="A1830" s="278"/>
      <c r="B1830" s="287"/>
      <c r="C1830" s="305"/>
      <c r="D1830" s="287"/>
      <c r="E1830" s="302"/>
      <c r="F1830" s="287"/>
      <c r="G1830" s="225"/>
      <c r="H1830" s="197"/>
      <c r="I1830" s="243"/>
      <c r="J1830" s="182"/>
      <c r="K1830" s="180"/>
      <c r="L1830" s="180"/>
      <c r="M1830" s="182"/>
      <c r="N1830" s="190"/>
      <c r="O1830" s="190"/>
      <c r="P1830" s="193"/>
      <c r="Q1830" s="180"/>
      <c r="R1830" s="257"/>
      <c r="S1830" s="30" t="s">
        <v>1928</v>
      </c>
      <c r="T1830" s="76"/>
      <c r="U1830" s="77"/>
      <c r="V1830" s="77"/>
      <c r="W1830" s="77"/>
      <c r="X1830" s="77"/>
      <c r="Y1830" s="77"/>
      <c r="Z1830" s="31" t="str">
        <f t="shared" si="158"/>
        <v/>
      </c>
      <c r="AA1830" s="81">
        <f t="shared" si="159"/>
        <v>0</v>
      </c>
      <c r="AB1830" s="81">
        <f t="shared" si="160"/>
        <v>0</v>
      </c>
      <c r="AC1830" s="308"/>
      <c r="AD1830" s="238"/>
      <c r="AE1830" s="238"/>
      <c r="AF1830" s="190"/>
      <c r="AG1830" s="190"/>
      <c r="AH1830" s="200"/>
      <c r="AI1830" s="200"/>
      <c r="AJ1830" s="187"/>
      <c r="AK1830" s="187"/>
      <c r="AL1830" s="187"/>
      <c r="AM1830" s="252"/>
      <c r="AN1830" s="252"/>
      <c r="AO1830" s="252"/>
      <c r="AP1830" s="252"/>
      <c r="AQ1830" s="262"/>
      <c r="AR1830" s="209"/>
    </row>
    <row r="1831" spans="1:44" ht="13.5" customHeight="1" x14ac:dyDescent="0.2">
      <c r="A1831" s="278"/>
      <c r="B1831" s="287"/>
      <c r="C1831" s="305"/>
      <c r="D1831" s="287"/>
      <c r="E1831" s="302"/>
      <c r="F1831" s="287"/>
      <c r="G1831" s="225"/>
      <c r="H1831" s="197"/>
      <c r="I1831" s="243"/>
      <c r="J1831" s="182"/>
      <c r="K1831" s="180"/>
      <c r="L1831" s="180"/>
      <c r="M1831" s="182"/>
      <c r="N1831" s="190"/>
      <c r="O1831" s="190"/>
      <c r="P1831" s="193"/>
      <c r="Q1831" s="180"/>
      <c r="R1831" s="257"/>
      <c r="S1831" s="30" t="s">
        <v>1929</v>
      </c>
      <c r="T1831" s="76"/>
      <c r="U1831" s="77"/>
      <c r="V1831" s="77"/>
      <c r="W1831" s="77"/>
      <c r="X1831" s="77"/>
      <c r="Y1831" s="77"/>
      <c r="Z1831" s="31" t="str">
        <f t="shared" si="158"/>
        <v/>
      </c>
      <c r="AA1831" s="81">
        <f t="shared" si="159"/>
        <v>0</v>
      </c>
      <c r="AB1831" s="81">
        <f t="shared" si="160"/>
        <v>0</v>
      </c>
      <c r="AC1831" s="308"/>
      <c r="AD1831" s="238"/>
      <c r="AE1831" s="238"/>
      <c r="AF1831" s="190"/>
      <c r="AG1831" s="190"/>
      <c r="AH1831" s="200"/>
      <c r="AI1831" s="200"/>
      <c r="AJ1831" s="187"/>
      <c r="AK1831" s="187"/>
      <c r="AL1831" s="187"/>
      <c r="AM1831" s="252"/>
      <c r="AN1831" s="252"/>
      <c r="AO1831" s="252"/>
      <c r="AP1831" s="252"/>
      <c r="AQ1831" s="262"/>
      <c r="AR1831" s="209"/>
    </row>
    <row r="1832" spans="1:44" ht="13.5" customHeight="1" x14ac:dyDescent="0.2">
      <c r="A1832" s="278"/>
      <c r="B1832" s="287"/>
      <c r="C1832" s="305"/>
      <c r="D1832" s="287"/>
      <c r="E1832" s="302"/>
      <c r="F1832" s="287"/>
      <c r="G1832" s="225"/>
      <c r="H1832" s="197"/>
      <c r="I1832" s="243"/>
      <c r="J1832" s="182"/>
      <c r="K1832" s="180"/>
      <c r="L1832" s="180"/>
      <c r="M1832" s="182"/>
      <c r="N1832" s="190"/>
      <c r="O1832" s="190"/>
      <c r="P1832" s="193"/>
      <c r="Q1832" s="180"/>
      <c r="R1832" s="257"/>
      <c r="S1832" s="30" t="s">
        <v>1930</v>
      </c>
      <c r="T1832" s="76"/>
      <c r="U1832" s="77"/>
      <c r="V1832" s="77"/>
      <c r="W1832" s="77"/>
      <c r="X1832" s="77"/>
      <c r="Y1832" s="77"/>
      <c r="Z1832" s="31" t="str">
        <f t="shared" si="158"/>
        <v/>
      </c>
      <c r="AA1832" s="81">
        <f t="shared" si="159"/>
        <v>0</v>
      </c>
      <c r="AB1832" s="81">
        <f t="shared" si="160"/>
        <v>0</v>
      </c>
      <c r="AC1832" s="308"/>
      <c r="AD1832" s="238"/>
      <c r="AE1832" s="238"/>
      <c r="AF1832" s="190"/>
      <c r="AG1832" s="190"/>
      <c r="AH1832" s="200"/>
      <c r="AI1832" s="200"/>
      <c r="AJ1832" s="187"/>
      <c r="AK1832" s="187"/>
      <c r="AL1832" s="187"/>
      <c r="AM1832" s="252"/>
      <c r="AN1832" s="252"/>
      <c r="AO1832" s="252"/>
      <c r="AP1832" s="252"/>
      <c r="AQ1832" s="262"/>
      <c r="AR1832" s="209"/>
    </row>
    <row r="1833" spans="1:44" ht="13.5" customHeight="1" x14ac:dyDescent="0.2">
      <c r="A1833" s="278"/>
      <c r="B1833" s="287"/>
      <c r="C1833" s="305"/>
      <c r="D1833" s="287"/>
      <c r="E1833" s="302"/>
      <c r="F1833" s="287"/>
      <c r="G1833" s="225"/>
      <c r="H1833" s="197"/>
      <c r="I1833" s="243">
        <v>73.2</v>
      </c>
      <c r="J1833" s="182"/>
      <c r="K1833" s="180"/>
      <c r="L1833" s="180"/>
      <c r="M1833" s="182"/>
      <c r="N1833" s="190"/>
      <c r="O1833" s="190"/>
      <c r="P1833" s="193"/>
      <c r="Q1833" s="180"/>
      <c r="R1833" s="256">
        <f>IF(Q1833="SI",1,IF(Q1833="NO",3,0))</f>
        <v>0</v>
      </c>
      <c r="S1833" s="30" t="s">
        <v>1931</v>
      </c>
      <c r="T1833" s="76"/>
      <c r="U1833" s="77"/>
      <c r="V1833" s="77"/>
      <c r="W1833" s="77"/>
      <c r="X1833" s="77"/>
      <c r="Y1833" s="77"/>
      <c r="Z1833" s="31" t="str">
        <f t="shared" si="158"/>
        <v/>
      </c>
      <c r="AA1833" s="81">
        <f t="shared" si="159"/>
        <v>0</v>
      </c>
      <c r="AB1833" s="81">
        <f t="shared" si="160"/>
        <v>0</v>
      </c>
      <c r="AC1833" s="308"/>
      <c r="AD1833" s="238"/>
      <c r="AE1833" s="238"/>
      <c r="AF1833" s="190"/>
      <c r="AG1833" s="190"/>
      <c r="AH1833" s="200"/>
      <c r="AI1833" s="200"/>
      <c r="AJ1833" s="187"/>
      <c r="AK1833" s="187"/>
      <c r="AL1833" s="187"/>
      <c r="AM1833" s="252"/>
      <c r="AN1833" s="252"/>
      <c r="AO1833" s="252"/>
      <c r="AP1833" s="252"/>
      <c r="AQ1833" s="262"/>
      <c r="AR1833" s="255"/>
    </row>
    <row r="1834" spans="1:44" ht="13.5" customHeight="1" x14ac:dyDescent="0.2">
      <c r="A1834" s="278"/>
      <c r="B1834" s="287"/>
      <c r="C1834" s="305"/>
      <c r="D1834" s="287"/>
      <c r="E1834" s="302"/>
      <c r="F1834" s="287"/>
      <c r="G1834" s="225"/>
      <c r="H1834" s="197"/>
      <c r="I1834" s="243"/>
      <c r="J1834" s="182"/>
      <c r="K1834" s="180"/>
      <c r="L1834" s="180"/>
      <c r="M1834" s="182"/>
      <c r="N1834" s="190"/>
      <c r="O1834" s="190"/>
      <c r="P1834" s="193"/>
      <c r="Q1834" s="180"/>
      <c r="R1834" s="257"/>
      <c r="S1834" s="30" t="s">
        <v>1932</v>
      </c>
      <c r="T1834" s="76"/>
      <c r="U1834" s="77"/>
      <c r="V1834" s="77"/>
      <c r="W1834" s="77"/>
      <c r="X1834" s="77"/>
      <c r="Y1834" s="77"/>
      <c r="Z1834" s="31" t="str">
        <f t="shared" si="158"/>
        <v/>
      </c>
      <c r="AA1834" s="81">
        <f t="shared" si="159"/>
        <v>0</v>
      </c>
      <c r="AB1834" s="81">
        <f t="shared" si="160"/>
        <v>0</v>
      </c>
      <c r="AC1834" s="308"/>
      <c r="AD1834" s="238"/>
      <c r="AE1834" s="238"/>
      <c r="AF1834" s="190"/>
      <c r="AG1834" s="190"/>
      <c r="AH1834" s="200"/>
      <c r="AI1834" s="200"/>
      <c r="AJ1834" s="187"/>
      <c r="AK1834" s="187"/>
      <c r="AL1834" s="187"/>
      <c r="AM1834" s="252"/>
      <c r="AN1834" s="252"/>
      <c r="AO1834" s="252"/>
      <c r="AP1834" s="252"/>
      <c r="AQ1834" s="262"/>
      <c r="AR1834" s="209"/>
    </row>
    <row r="1835" spans="1:44" ht="13.5" customHeight="1" x14ac:dyDescent="0.2">
      <c r="A1835" s="278"/>
      <c r="B1835" s="287"/>
      <c r="C1835" s="305"/>
      <c r="D1835" s="287"/>
      <c r="E1835" s="302"/>
      <c r="F1835" s="287"/>
      <c r="G1835" s="225"/>
      <c r="H1835" s="197"/>
      <c r="I1835" s="243"/>
      <c r="J1835" s="182"/>
      <c r="K1835" s="180"/>
      <c r="L1835" s="180"/>
      <c r="M1835" s="182"/>
      <c r="N1835" s="190"/>
      <c r="O1835" s="190"/>
      <c r="P1835" s="193"/>
      <c r="Q1835" s="180"/>
      <c r="R1835" s="257"/>
      <c r="S1835" s="30" t="s">
        <v>1933</v>
      </c>
      <c r="T1835" s="76"/>
      <c r="U1835" s="77"/>
      <c r="V1835" s="77"/>
      <c r="W1835" s="77"/>
      <c r="X1835" s="77"/>
      <c r="Y1835" s="77"/>
      <c r="Z1835" s="31" t="str">
        <f t="shared" si="158"/>
        <v/>
      </c>
      <c r="AA1835" s="81">
        <f t="shared" si="159"/>
        <v>0</v>
      </c>
      <c r="AB1835" s="81">
        <f t="shared" si="160"/>
        <v>0</v>
      </c>
      <c r="AC1835" s="308"/>
      <c r="AD1835" s="238"/>
      <c r="AE1835" s="238"/>
      <c r="AF1835" s="190"/>
      <c r="AG1835" s="190"/>
      <c r="AH1835" s="200"/>
      <c r="AI1835" s="200"/>
      <c r="AJ1835" s="187"/>
      <c r="AK1835" s="187"/>
      <c r="AL1835" s="187"/>
      <c r="AM1835" s="252"/>
      <c r="AN1835" s="252"/>
      <c r="AO1835" s="252"/>
      <c r="AP1835" s="252"/>
      <c r="AQ1835" s="262"/>
      <c r="AR1835" s="209"/>
    </row>
    <row r="1836" spans="1:44" ht="13.5" customHeight="1" x14ac:dyDescent="0.2">
      <c r="A1836" s="278"/>
      <c r="B1836" s="287"/>
      <c r="C1836" s="305"/>
      <c r="D1836" s="287"/>
      <c r="E1836" s="302"/>
      <c r="F1836" s="287"/>
      <c r="G1836" s="225"/>
      <c r="H1836" s="197"/>
      <c r="I1836" s="243"/>
      <c r="J1836" s="182"/>
      <c r="K1836" s="180"/>
      <c r="L1836" s="180"/>
      <c r="M1836" s="182"/>
      <c r="N1836" s="190"/>
      <c r="O1836" s="190"/>
      <c r="P1836" s="193"/>
      <c r="Q1836" s="180"/>
      <c r="R1836" s="257"/>
      <c r="S1836" s="30" t="s">
        <v>1934</v>
      </c>
      <c r="T1836" s="76"/>
      <c r="U1836" s="77"/>
      <c r="V1836" s="77"/>
      <c r="W1836" s="77"/>
      <c r="X1836" s="77"/>
      <c r="Y1836" s="77"/>
      <c r="Z1836" s="31" t="str">
        <f t="shared" si="158"/>
        <v/>
      </c>
      <c r="AA1836" s="81">
        <f t="shared" si="159"/>
        <v>0</v>
      </c>
      <c r="AB1836" s="81">
        <f t="shared" si="160"/>
        <v>0</v>
      </c>
      <c r="AC1836" s="308"/>
      <c r="AD1836" s="238"/>
      <c r="AE1836" s="238"/>
      <c r="AF1836" s="190"/>
      <c r="AG1836" s="190"/>
      <c r="AH1836" s="200"/>
      <c r="AI1836" s="200"/>
      <c r="AJ1836" s="187"/>
      <c r="AK1836" s="187"/>
      <c r="AL1836" s="187"/>
      <c r="AM1836" s="252"/>
      <c r="AN1836" s="252"/>
      <c r="AO1836" s="252"/>
      <c r="AP1836" s="252"/>
      <c r="AQ1836" s="262"/>
      <c r="AR1836" s="209"/>
    </row>
    <row r="1837" spans="1:44" ht="13.5" customHeight="1" x14ac:dyDescent="0.2">
      <c r="A1837" s="278"/>
      <c r="B1837" s="287"/>
      <c r="C1837" s="305"/>
      <c r="D1837" s="287"/>
      <c r="E1837" s="302"/>
      <c r="F1837" s="287"/>
      <c r="G1837" s="225"/>
      <c r="H1837" s="197"/>
      <c r="I1837" s="243"/>
      <c r="J1837" s="182"/>
      <c r="K1837" s="180"/>
      <c r="L1837" s="180"/>
      <c r="M1837" s="182"/>
      <c r="N1837" s="190"/>
      <c r="O1837" s="190"/>
      <c r="P1837" s="193"/>
      <c r="Q1837" s="180"/>
      <c r="R1837" s="257"/>
      <c r="S1837" s="30" t="s">
        <v>1935</v>
      </c>
      <c r="T1837" s="76"/>
      <c r="U1837" s="77"/>
      <c r="V1837" s="77"/>
      <c r="W1837" s="77"/>
      <c r="X1837" s="77"/>
      <c r="Y1837" s="77"/>
      <c r="Z1837" s="31" t="str">
        <f t="shared" si="158"/>
        <v/>
      </c>
      <c r="AA1837" s="81">
        <f t="shared" si="159"/>
        <v>0</v>
      </c>
      <c r="AB1837" s="81">
        <f t="shared" si="160"/>
        <v>0</v>
      </c>
      <c r="AC1837" s="308"/>
      <c r="AD1837" s="238"/>
      <c r="AE1837" s="238"/>
      <c r="AF1837" s="190"/>
      <c r="AG1837" s="190"/>
      <c r="AH1837" s="200"/>
      <c r="AI1837" s="200"/>
      <c r="AJ1837" s="187"/>
      <c r="AK1837" s="187"/>
      <c r="AL1837" s="187"/>
      <c r="AM1837" s="252"/>
      <c r="AN1837" s="252"/>
      <c r="AO1837" s="252"/>
      <c r="AP1837" s="252"/>
      <c r="AQ1837" s="262"/>
      <c r="AR1837" s="209"/>
    </row>
    <row r="1838" spans="1:44" ht="13.5" customHeight="1" x14ac:dyDescent="0.2">
      <c r="A1838" s="278"/>
      <c r="B1838" s="287"/>
      <c r="C1838" s="305"/>
      <c r="D1838" s="287"/>
      <c r="E1838" s="302"/>
      <c r="F1838" s="287"/>
      <c r="G1838" s="225"/>
      <c r="H1838" s="197"/>
      <c r="I1838" s="243">
        <v>73.3</v>
      </c>
      <c r="J1838" s="182"/>
      <c r="K1838" s="180"/>
      <c r="L1838" s="180"/>
      <c r="M1838" s="182"/>
      <c r="N1838" s="190"/>
      <c r="O1838" s="190"/>
      <c r="P1838" s="193"/>
      <c r="Q1838" s="180"/>
      <c r="R1838" s="256">
        <f>IF(Q1838="SI",1,IF(Q1838="NO",3,0))</f>
        <v>0</v>
      </c>
      <c r="S1838" s="30" t="s">
        <v>1936</v>
      </c>
      <c r="T1838" s="76"/>
      <c r="U1838" s="77"/>
      <c r="V1838" s="77"/>
      <c r="W1838" s="77"/>
      <c r="X1838" s="77"/>
      <c r="Y1838" s="77"/>
      <c r="Z1838" s="31" t="str">
        <f t="shared" si="158"/>
        <v/>
      </c>
      <c r="AA1838" s="81">
        <f t="shared" si="159"/>
        <v>0</v>
      </c>
      <c r="AB1838" s="81">
        <f t="shared" si="160"/>
        <v>0</v>
      </c>
      <c r="AC1838" s="308"/>
      <c r="AD1838" s="238"/>
      <c r="AE1838" s="238"/>
      <c r="AF1838" s="190"/>
      <c r="AG1838" s="190"/>
      <c r="AH1838" s="200"/>
      <c r="AI1838" s="200"/>
      <c r="AJ1838" s="187"/>
      <c r="AK1838" s="187"/>
      <c r="AL1838" s="187"/>
      <c r="AM1838" s="252"/>
      <c r="AN1838" s="252"/>
      <c r="AO1838" s="252"/>
      <c r="AP1838" s="252"/>
      <c r="AQ1838" s="262"/>
      <c r="AR1838" s="255"/>
    </row>
    <row r="1839" spans="1:44" ht="13.5" customHeight="1" x14ac:dyDescent="0.2">
      <c r="A1839" s="278"/>
      <c r="B1839" s="287"/>
      <c r="C1839" s="305"/>
      <c r="D1839" s="287"/>
      <c r="E1839" s="302"/>
      <c r="F1839" s="287"/>
      <c r="G1839" s="225"/>
      <c r="H1839" s="197"/>
      <c r="I1839" s="243"/>
      <c r="J1839" s="182"/>
      <c r="K1839" s="180"/>
      <c r="L1839" s="180"/>
      <c r="M1839" s="182"/>
      <c r="N1839" s="190"/>
      <c r="O1839" s="190"/>
      <c r="P1839" s="193"/>
      <c r="Q1839" s="180"/>
      <c r="R1839" s="257"/>
      <c r="S1839" s="30" t="s">
        <v>1937</v>
      </c>
      <c r="T1839" s="76"/>
      <c r="U1839" s="77"/>
      <c r="V1839" s="77"/>
      <c r="W1839" s="77"/>
      <c r="X1839" s="77"/>
      <c r="Y1839" s="77"/>
      <c r="Z1839" s="31" t="str">
        <f t="shared" si="158"/>
        <v/>
      </c>
      <c r="AA1839" s="81">
        <f t="shared" si="159"/>
        <v>0</v>
      </c>
      <c r="AB1839" s="81">
        <f t="shared" si="160"/>
        <v>0</v>
      </c>
      <c r="AC1839" s="308"/>
      <c r="AD1839" s="238"/>
      <c r="AE1839" s="238"/>
      <c r="AF1839" s="190"/>
      <c r="AG1839" s="190"/>
      <c r="AH1839" s="200"/>
      <c r="AI1839" s="200"/>
      <c r="AJ1839" s="187"/>
      <c r="AK1839" s="187"/>
      <c r="AL1839" s="187"/>
      <c r="AM1839" s="252"/>
      <c r="AN1839" s="252"/>
      <c r="AO1839" s="252"/>
      <c r="AP1839" s="252"/>
      <c r="AQ1839" s="262"/>
      <c r="AR1839" s="209"/>
    </row>
    <row r="1840" spans="1:44" ht="13.5" customHeight="1" x14ac:dyDescent="0.2">
      <c r="A1840" s="278"/>
      <c r="B1840" s="287"/>
      <c r="C1840" s="305"/>
      <c r="D1840" s="287"/>
      <c r="E1840" s="302"/>
      <c r="F1840" s="287"/>
      <c r="G1840" s="225"/>
      <c r="H1840" s="197"/>
      <c r="I1840" s="243"/>
      <c r="J1840" s="182"/>
      <c r="K1840" s="180"/>
      <c r="L1840" s="180"/>
      <c r="M1840" s="182"/>
      <c r="N1840" s="190"/>
      <c r="O1840" s="190"/>
      <c r="P1840" s="193"/>
      <c r="Q1840" s="180"/>
      <c r="R1840" s="257"/>
      <c r="S1840" s="30" t="s">
        <v>1938</v>
      </c>
      <c r="T1840" s="76"/>
      <c r="U1840" s="77"/>
      <c r="V1840" s="77"/>
      <c r="W1840" s="77"/>
      <c r="X1840" s="77"/>
      <c r="Y1840" s="77"/>
      <c r="Z1840" s="31" t="str">
        <f t="shared" si="158"/>
        <v/>
      </c>
      <c r="AA1840" s="81">
        <f t="shared" si="159"/>
        <v>0</v>
      </c>
      <c r="AB1840" s="81">
        <f t="shared" si="160"/>
        <v>0</v>
      </c>
      <c r="AC1840" s="308"/>
      <c r="AD1840" s="238"/>
      <c r="AE1840" s="238"/>
      <c r="AF1840" s="190"/>
      <c r="AG1840" s="190"/>
      <c r="AH1840" s="200"/>
      <c r="AI1840" s="200"/>
      <c r="AJ1840" s="187"/>
      <c r="AK1840" s="187"/>
      <c r="AL1840" s="187"/>
      <c r="AM1840" s="252"/>
      <c r="AN1840" s="252"/>
      <c r="AO1840" s="252"/>
      <c r="AP1840" s="252"/>
      <c r="AQ1840" s="262"/>
      <c r="AR1840" s="209"/>
    </row>
    <row r="1841" spans="1:44" ht="13.5" customHeight="1" x14ac:dyDescent="0.2">
      <c r="A1841" s="278"/>
      <c r="B1841" s="287"/>
      <c r="C1841" s="305"/>
      <c r="D1841" s="287"/>
      <c r="E1841" s="302"/>
      <c r="F1841" s="287"/>
      <c r="G1841" s="225"/>
      <c r="H1841" s="197"/>
      <c r="I1841" s="243"/>
      <c r="J1841" s="182"/>
      <c r="K1841" s="180"/>
      <c r="L1841" s="180"/>
      <c r="M1841" s="182"/>
      <c r="N1841" s="190"/>
      <c r="O1841" s="190"/>
      <c r="P1841" s="193"/>
      <c r="Q1841" s="180"/>
      <c r="R1841" s="257"/>
      <c r="S1841" s="30" t="s">
        <v>1939</v>
      </c>
      <c r="T1841" s="76"/>
      <c r="U1841" s="77"/>
      <c r="V1841" s="77"/>
      <c r="W1841" s="77"/>
      <c r="X1841" s="77"/>
      <c r="Y1841" s="77"/>
      <c r="Z1841" s="31" t="str">
        <f t="shared" si="158"/>
        <v/>
      </c>
      <c r="AA1841" s="81">
        <f t="shared" si="159"/>
        <v>0</v>
      </c>
      <c r="AB1841" s="81">
        <f t="shared" si="160"/>
        <v>0</v>
      </c>
      <c r="AC1841" s="308"/>
      <c r="AD1841" s="238"/>
      <c r="AE1841" s="238"/>
      <c r="AF1841" s="190"/>
      <c r="AG1841" s="190"/>
      <c r="AH1841" s="200"/>
      <c r="AI1841" s="200"/>
      <c r="AJ1841" s="187"/>
      <c r="AK1841" s="187"/>
      <c r="AL1841" s="187"/>
      <c r="AM1841" s="252"/>
      <c r="AN1841" s="252"/>
      <c r="AO1841" s="252"/>
      <c r="AP1841" s="252"/>
      <c r="AQ1841" s="262"/>
      <c r="AR1841" s="209"/>
    </row>
    <row r="1842" spans="1:44" ht="13.5" customHeight="1" x14ac:dyDescent="0.2">
      <c r="A1842" s="278"/>
      <c r="B1842" s="287"/>
      <c r="C1842" s="305"/>
      <c r="D1842" s="287"/>
      <c r="E1842" s="302"/>
      <c r="F1842" s="287"/>
      <c r="G1842" s="225"/>
      <c r="H1842" s="197"/>
      <c r="I1842" s="243"/>
      <c r="J1842" s="182"/>
      <c r="K1842" s="180"/>
      <c r="L1842" s="180"/>
      <c r="M1842" s="182"/>
      <c r="N1842" s="190"/>
      <c r="O1842" s="190"/>
      <c r="P1842" s="193"/>
      <c r="Q1842" s="180"/>
      <c r="R1842" s="257"/>
      <c r="S1842" s="30" t="s">
        <v>1940</v>
      </c>
      <c r="T1842" s="76"/>
      <c r="U1842" s="77"/>
      <c r="V1842" s="77"/>
      <c r="W1842" s="77"/>
      <c r="X1842" s="77"/>
      <c r="Y1842" s="77"/>
      <c r="Z1842" s="31" t="str">
        <f t="shared" si="158"/>
        <v/>
      </c>
      <c r="AA1842" s="81">
        <f t="shared" si="159"/>
        <v>0</v>
      </c>
      <c r="AB1842" s="81">
        <f t="shared" si="160"/>
        <v>0</v>
      </c>
      <c r="AC1842" s="308"/>
      <c r="AD1842" s="238"/>
      <c r="AE1842" s="238"/>
      <c r="AF1842" s="190"/>
      <c r="AG1842" s="190"/>
      <c r="AH1842" s="200"/>
      <c r="AI1842" s="200"/>
      <c r="AJ1842" s="187"/>
      <c r="AK1842" s="187"/>
      <c r="AL1842" s="187"/>
      <c r="AM1842" s="252"/>
      <c r="AN1842" s="252"/>
      <c r="AO1842" s="252"/>
      <c r="AP1842" s="252"/>
      <c r="AQ1842" s="262"/>
      <c r="AR1842" s="209"/>
    </row>
    <row r="1843" spans="1:44" ht="13.5" customHeight="1" x14ac:dyDescent="0.2">
      <c r="A1843" s="278"/>
      <c r="B1843" s="287"/>
      <c r="C1843" s="305"/>
      <c r="D1843" s="287"/>
      <c r="E1843" s="302"/>
      <c r="F1843" s="287"/>
      <c r="G1843" s="225"/>
      <c r="H1843" s="197"/>
      <c r="I1843" s="243">
        <v>73.400000000000006</v>
      </c>
      <c r="J1843" s="182"/>
      <c r="K1843" s="180"/>
      <c r="L1843" s="180"/>
      <c r="M1843" s="182"/>
      <c r="N1843" s="190"/>
      <c r="O1843" s="190"/>
      <c r="P1843" s="193"/>
      <c r="Q1843" s="180"/>
      <c r="R1843" s="256">
        <f>IF(Q1843="SI",1,IF(Q1843="NO",3,0))</f>
        <v>0</v>
      </c>
      <c r="S1843" s="30" t="s">
        <v>1941</v>
      </c>
      <c r="T1843" s="76"/>
      <c r="U1843" s="77"/>
      <c r="V1843" s="77"/>
      <c r="W1843" s="77"/>
      <c r="X1843" s="77"/>
      <c r="Y1843" s="77"/>
      <c r="Z1843" s="31" t="str">
        <f t="shared" si="158"/>
        <v/>
      </c>
      <c r="AA1843" s="81">
        <f t="shared" si="159"/>
        <v>0</v>
      </c>
      <c r="AB1843" s="81">
        <f t="shared" si="160"/>
        <v>0</v>
      </c>
      <c r="AC1843" s="308"/>
      <c r="AD1843" s="238"/>
      <c r="AE1843" s="238"/>
      <c r="AF1843" s="190"/>
      <c r="AG1843" s="190"/>
      <c r="AH1843" s="200"/>
      <c r="AI1843" s="200"/>
      <c r="AJ1843" s="187"/>
      <c r="AK1843" s="187"/>
      <c r="AL1843" s="187"/>
      <c r="AM1843" s="252"/>
      <c r="AN1843" s="252"/>
      <c r="AO1843" s="252"/>
      <c r="AP1843" s="252"/>
      <c r="AQ1843" s="262"/>
      <c r="AR1843" s="255"/>
    </row>
    <row r="1844" spans="1:44" ht="13.5" customHeight="1" x14ac:dyDescent="0.2">
      <c r="A1844" s="278"/>
      <c r="B1844" s="287"/>
      <c r="C1844" s="305"/>
      <c r="D1844" s="287"/>
      <c r="E1844" s="302"/>
      <c r="F1844" s="287"/>
      <c r="G1844" s="225"/>
      <c r="H1844" s="197"/>
      <c r="I1844" s="243"/>
      <c r="J1844" s="182"/>
      <c r="K1844" s="180"/>
      <c r="L1844" s="180"/>
      <c r="M1844" s="182"/>
      <c r="N1844" s="190"/>
      <c r="O1844" s="190"/>
      <c r="P1844" s="193"/>
      <c r="Q1844" s="180"/>
      <c r="R1844" s="257"/>
      <c r="S1844" s="30" t="s">
        <v>1942</v>
      </c>
      <c r="T1844" s="76"/>
      <c r="U1844" s="77"/>
      <c r="V1844" s="77"/>
      <c r="W1844" s="77"/>
      <c r="X1844" s="77"/>
      <c r="Y1844" s="77"/>
      <c r="Z1844" s="31" t="str">
        <f t="shared" si="158"/>
        <v/>
      </c>
      <c r="AA1844" s="81">
        <f t="shared" si="159"/>
        <v>0</v>
      </c>
      <c r="AB1844" s="81">
        <f t="shared" si="160"/>
        <v>0</v>
      </c>
      <c r="AC1844" s="308"/>
      <c r="AD1844" s="238"/>
      <c r="AE1844" s="238"/>
      <c r="AF1844" s="190"/>
      <c r="AG1844" s="190"/>
      <c r="AH1844" s="200"/>
      <c r="AI1844" s="200"/>
      <c r="AJ1844" s="187"/>
      <c r="AK1844" s="187"/>
      <c r="AL1844" s="187"/>
      <c r="AM1844" s="252"/>
      <c r="AN1844" s="252"/>
      <c r="AO1844" s="252"/>
      <c r="AP1844" s="252"/>
      <c r="AQ1844" s="262"/>
      <c r="AR1844" s="209"/>
    </row>
    <row r="1845" spans="1:44" ht="13.5" customHeight="1" x14ac:dyDescent="0.2">
      <c r="A1845" s="278"/>
      <c r="B1845" s="287"/>
      <c r="C1845" s="305"/>
      <c r="D1845" s="287"/>
      <c r="E1845" s="302"/>
      <c r="F1845" s="287"/>
      <c r="G1845" s="225"/>
      <c r="H1845" s="197"/>
      <c r="I1845" s="243"/>
      <c r="J1845" s="182"/>
      <c r="K1845" s="180"/>
      <c r="L1845" s="180"/>
      <c r="M1845" s="182"/>
      <c r="N1845" s="190"/>
      <c r="O1845" s="190"/>
      <c r="P1845" s="193"/>
      <c r="Q1845" s="180"/>
      <c r="R1845" s="257"/>
      <c r="S1845" s="30" t="s">
        <v>1943</v>
      </c>
      <c r="T1845" s="76"/>
      <c r="U1845" s="77"/>
      <c r="V1845" s="77"/>
      <c r="W1845" s="77"/>
      <c r="X1845" s="77"/>
      <c r="Y1845" s="77"/>
      <c r="Z1845" s="31" t="str">
        <f t="shared" si="158"/>
        <v/>
      </c>
      <c r="AA1845" s="81">
        <f t="shared" si="159"/>
        <v>0</v>
      </c>
      <c r="AB1845" s="81">
        <f t="shared" si="160"/>
        <v>0</v>
      </c>
      <c r="AC1845" s="308"/>
      <c r="AD1845" s="238"/>
      <c r="AE1845" s="238"/>
      <c r="AF1845" s="190"/>
      <c r="AG1845" s="190"/>
      <c r="AH1845" s="200"/>
      <c r="AI1845" s="200"/>
      <c r="AJ1845" s="187"/>
      <c r="AK1845" s="187"/>
      <c r="AL1845" s="187"/>
      <c r="AM1845" s="252"/>
      <c r="AN1845" s="252"/>
      <c r="AO1845" s="252"/>
      <c r="AP1845" s="252"/>
      <c r="AQ1845" s="262"/>
      <c r="AR1845" s="209"/>
    </row>
    <row r="1846" spans="1:44" ht="13.5" customHeight="1" x14ac:dyDescent="0.2">
      <c r="A1846" s="278"/>
      <c r="B1846" s="287"/>
      <c r="C1846" s="305"/>
      <c r="D1846" s="287"/>
      <c r="E1846" s="302"/>
      <c r="F1846" s="287"/>
      <c r="G1846" s="225"/>
      <c r="H1846" s="197"/>
      <c r="I1846" s="243"/>
      <c r="J1846" s="182"/>
      <c r="K1846" s="180"/>
      <c r="L1846" s="180"/>
      <c r="M1846" s="182"/>
      <c r="N1846" s="190"/>
      <c r="O1846" s="190"/>
      <c r="P1846" s="193"/>
      <c r="Q1846" s="180"/>
      <c r="R1846" s="257"/>
      <c r="S1846" s="30" t="s">
        <v>1944</v>
      </c>
      <c r="T1846" s="76"/>
      <c r="U1846" s="77"/>
      <c r="V1846" s="77"/>
      <c r="W1846" s="77"/>
      <c r="X1846" s="77"/>
      <c r="Y1846" s="77"/>
      <c r="Z1846" s="31" t="str">
        <f t="shared" si="158"/>
        <v/>
      </c>
      <c r="AA1846" s="81">
        <f t="shared" si="159"/>
        <v>0</v>
      </c>
      <c r="AB1846" s="81">
        <f t="shared" si="160"/>
        <v>0</v>
      </c>
      <c r="AC1846" s="308"/>
      <c r="AD1846" s="238"/>
      <c r="AE1846" s="238"/>
      <c r="AF1846" s="190"/>
      <c r="AG1846" s="190"/>
      <c r="AH1846" s="200"/>
      <c r="AI1846" s="200"/>
      <c r="AJ1846" s="187"/>
      <c r="AK1846" s="187"/>
      <c r="AL1846" s="187"/>
      <c r="AM1846" s="252"/>
      <c r="AN1846" s="252"/>
      <c r="AO1846" s="252"/>
      <c r="AP1846" s="252"/>
      <c r="AQ1846" s="262"/>
      <c r="AR1846" s="209"/>
    </row>
    <row r="1847" spans="1:44" ht="13.5" customHeight="1" x14ac:dyDescent="0.2">
      <c r="A1847" s="278"/>
      <c r="B1847" s="287"/>
      <c r="C1847" s="305"/>
      <c r="D1847" s="287"/>
      <c r="E1847" s="302"/>
      <c r="F1847" s="287"/>
      <c r="G1847" s="225"/>
      <c r="H1847" s="197"/>
      <c r="I1847" s="243"/>
      <c r="J1847" s="182"/>
      <c r="K1847" s="180"/>
      <c r="L1847" s="180"/>
      <c r="M1847" s="182"/>
      <c r="N1847" s="190"/>
      <c r="O1847" s="190"/>
      <c r="P1847" s="193"/>
      <c r="Q1847" s="180"/>
      <c r="R1847" s="257"/>
      <c r="S1847" s="30" t="s">
        <v>1945</v>
      </c>
      <c r="T1847" s="76"/>
      <c r="U1847" s="77"/>
      <c r="V1847" s="77"/>
      <c r="W1847" s="77"/>
      <c r="X1847" s="77"/>
      <c r="Y1847" s="77"/>
      <c r="Z1847" s="31" t="str">
        <f t="shared" si="158"/>
        <v/>
      </c>
      <c r="AA1847" s="81">
        <f t="shared" si="159"/>
        <v>0</v>
      </c>
      <c r="AB1847" s="81">
        <f t="shared" si="160"/>
        <v>0</v>
      </c>
      <c r="AC1847" s="308"/>
      <c r="AD1847" s="238"/>
      <c r="AE1847" s="238"/>
      <c r="AF1847" s="190"/>
      <c r="AG1847" s="190"/>
      <c r="AH1847" s="200"/>
      <c r="AI1847" s="200"/>
      <c r="AJ1847" s="187"/>
      <c r="AK1847" s="187"/>
      <c r="AL1847" s="187"/>
      <c r="AM1847" s="252"/>
      <c r="AN1847" s="252"/>
      <c r="AO1847" s="252"/>
      <c r="AP1847" s="252"/>
      <c r="AQ1847" s="262"/>
      <c r="AR1847" s="209"/>
    </row>
    <row r="1848" spans="1:44" ht="13.5" customHeight="1" x14ac:dyDescent="0.2">
      <c r="A1848" s="278"/>
      <c r="B1848" s="287"/>
      <c r="C1848" s="305"/>
      <c r="D1848" s="287"/>
      <c r="E1848" s="302"/>
      <c r="F1848" s="287"/>
      <c r="G1848" s="225"/>
      <c r="H1848" s="197"/>
      <c r="I1848" s="243">
        <v>73.5</v>
      </c>
      <c r="J1848" s="182"/>
      <c r="K1848" s="180"/>
      <c r="L1848" s="180"/>
      <c r="M1848" s="182"/>
      <c r="N1848" s="190"/>
      <c r="O1848" s="190"/>
      <c r="P1848" s="193"/>
      <c r="Q1848" s="180"/>
      <c r="R1848" s="256">
        <f>IF(Q1848="SI",1,IF(Q1848="NO",3,0))</f>
        <v>0</v>
      </c>
      <c r="S1848" s="30" t="s">
        <v>1946</v>
      </c>
      <c r="T1848" s="76"/>
      <c r="U1848" s="77"/>
      <c r="V1848" s="77"/>
      <c r="W1848" s="77"/>
      <c r="X1848" s="77"/>
      <c r="Y1848" s="77"/>
      <c r="Z1848" s="31" t="str">
        <f t="shared" si="158"/>
        <v/>
      </c>
      <c r="AA1848" s="81">
        <f t="shared" si="159"/>
        <v>0</v>
      </c>
      <c r="AB1848" s="81">
        <f t="shared" si="160"/>
        <v>0</v>
      </c>
      <c r="AC1848" s="308"/>
      <c r="AD1848" s="238"/>
      <c r="AE1848" s="238"/>
      <c r="AF1848" s="190"/>
      <c r="AG1848" s="190"/>
      <c r="AH1848" s="200"/>
      <c r="AI1848" s="200"/>
      <c r="AJ1848" s="187"/>
      <c r="AK1848" s="187"/>
      <c r="AL1848" s="187"/>
      <c r="AM1848" s="252"/>
      <c r="AN1848" s="252"/>
      <c r="AO1848" s="252"/>
      <c r="AP1848" s="252"/>
      <c r="AQ1848" s="262"/>
      <c r="AR1848" s="255"/>
    </row>
    <row r="1849" spans="1:44" ht="13.5" customHeight="1" x14ac:dyDescent="0.2">
      <c r="A1849" s="278"/>
      <c r="B1849" s="287"/>
      <c r="C1849" s="305"/>
      <c r="D1849" s="287"/>
      <c r="E1849" s="302"/>
      <c r="F1849" s="287"/>
      <c r="G1849" s="225"/>
      <c r="H1849" s="197"/>
      <c r="I1849" s="243"/>
      <c r="J1849" s="182"/>
      <c r="K1849" s="180"/>
      <c r="L1849" s="180"/>
      <c r="M1849" s="182"/>
      <c r="N1849" s="190"/>
      <c r="O1849" s="190"/>
      <c r="P1849" s="193"/>
      <c r="Q1849" s="180"/>
      <c r="R1849" s="257"/>
      <c r="S1849" s="30" t="s">
        <v>1947</v>
      </c>
      <c r="T1849" s="76"/>
      <c r="U1849" s="77"/>
      <c r="V1849" s="77"/>
      <c r="W1849" s="77"/>
      <c r="X1849" s="77"/>
      <c r="Y1849" s="77"/>
      <c r="Z1849" s="31" t="str">
        <f t="shared" si="158"/>
        <v/>
      </c>
      <c r="AA1849" s="81">
        <f t="shared" si="159"/>
        <v>0</v>
      </c>
      <c r="AB1849" s="81">
        <f t="shared" si="160"/>
        <v>0</v>
      </c>
      <c r="AC1849" s="308"/>
      <c r="AD1849" s="238"/>
      <c r="AE1849" s="238"/>
      <c r="AF1849" s="190"/>
      <c r="AG1849" s="190"/>
      <c r="AH1849" s="200"/>
      <c r="AI1849" s="200"/>
      <c r="AJ1849" s="187"/>
      <c r="AK1849" s="187"/>
      <c r="AL1849" s="187"/>
      <c r="AM1849" s="252"/>
      <c r="AN1849" s="252"/>
      <c r="AO1849" s="252"/>
      <c r="AP1849" s="252"/>
      <c r="AQ1849" s="262"/>
      <c r="AR1849" s="209"/>
    </row>
    <row r="1850" spans="1:44" ht="13.5" customHeight="1" x14ac:dyDescent="0.2">
      <c r="A1850" s="278"/>
      <c r="B1850" s="287"/>
      <c r="C1850" s="305"/>
      <c r="D1850" s="287"/>
      <c r="E1850" s="302"/>
      <c r="F1850" s="287"/>
      <c r="G1850" s="225"/>
      <c r="H1850" s="197"/>
      <c r="I1850" s="243"/>
      <c r="J1850" s="182"/>
      <c r="K1850" s="180"/>
      <c r="L1850" s="180"/>
      <c r="M1850" s="182"/>
      <c r="N1850" s="190"/>
      <c r="O1850" s="190"/>
      <c r="P1850" s="193"/>
      <c r="Q1850" s="180"/>
      <c r="R1850" s="257"/>
      <c r="S1850" s="30" t="s">
        <v>1948</v>
      </c>
      <c r="T1850" s="76"/>
      <c r="U1850" s="77"/>
      <c r="V1850" s="77"/>
      <c r="W1850" s="77"/>
      <c r="X1850" s="77"/>
      <c r="Y1850" s="77"/>
      <c r="Z1850" s="31" t="str">
        <f t="shared" si="158"/>
        <v/>
      </c>
      <c r="AA1850" s="81">
        <f t="shared" si="159"/>
        <v>0</v>
      </c>
      <c r="AB1850" s="81">
        <f t="shared" si="160"/>
        <v>0</v>
      </c>
      <c r="AC1850" s="308"/>
      <c r="AD1850" s="238"/>
      <c r="AE1850" s="238"/>
      <c r="AF1850" s="190"/>
      <c r="AG1850" s="190"/>
      <c r="AH1850" s="200"/>
      <c r="AI1850" s="200"/>
      <c r="AJ1850" s="187"/>
      <c r="AK1850" s="187"/>
      <c r="AL1850" s="187"/>
      <c r="AM1850" s="252"/>
      <c r="AN1850" s="252"/>
      <c r="AO1850" s="252"/>
      <c r="AP1850" s="252"/>
      <c r="AQ1850" s="262"/>
      <c r="AR1850" s="209"/>
    </row>
    <row r="1851" spans="1:44" ht="13.5" customHeight="1" x14ac:dyDescent="0.2">
      <c r="A1851" s="278"/>
      <c r="B1851" s="287"/>
      <c r="C1851" s="305"/>
      <c r="D1851" s="287"/>
      <c r="E1851" s="302"/>
      <c r="F1851" s="287"/>
      <c r="G1851" s="225"/>
      <c r="H1851" s="197"/>
      <c r="I1851" s="243"/>
      <c r="J1851" s="182"/>
      <c r="K1851" s="180"/>
      <c r="L1851" s="180"/>
      <c r="M1851" s="182"/>
      <c r="N1851" s="190"/>
      <c r="O1851" s="190"/>
      <c r="P1851" s="193"/>
      <c r="Q1851" s="180"/>
      <c r="R1851" s="257"/>
      <c r="S1851" s="30" t="s">
        <v>1949</v>
      </c>
      <c r="T1851" s="76"/>
      <c r="U1851" s="77"/>
      <c r="V1851" s="77"/>
      <c r="W1851" s="77"/>
      <c r="X1851" s="77"/>
      <c r="Y1851" s="77"/>
      <c r="Z1851" s="31" t="str">
        <f t="shared" si="158"/>
        <v/>
      </c>
      <c r="AA1851" s="81">
        <f t="shared" si="159"/>
        <v>0</v>
      </c>
      <c r="AB1851" s="81">
        <f t="shared" si="160"/>
        <v>0</v>
      </c>
      <c r="AC1851" s="308"/>
      <c r="AD1851" s="238"/>
      <c r="AE1851" s="238"/>
      <c r="AF1851" s="190"/>
      <c r="AG1851" s="190"/>
      <c r="AH1851" s="200"/>
      <c r="AI1851" s="200"/>
      <c r="AJ1851" s="187"/>
      <c r="AK1851" s="187"/>
      <c r="AL1851" s="187"/>
      <c r="AM1851" s="252"/>
      <c r="AN1851" s="252"/>
      <c r="AO1851" s="252"/>
      <c r="AP1851" s="252"/>
      <c r="AQ1851" s="262"/>
      <c r="AR1851" s="209"/>
    </row>
    <row r="1852" spans="1:44" ht="13.5" customHeight="1" x14ac:dyDescent="0.2">
      <c r="A1852" s="279"/>
      <c r="B1852" s="288"/>
      <c r="C1852" s="306"/>
      <c r="D1852" s="288"/>
      <c r="E1852" s="303"/>
      <c r="F1852" s="288"/>
      <c r="G1852" s="226"/>
      <c r="H1852" s="198"/>
      <c r="I1852" s="244"/>
      <c r="J1852" s="228"/>
      <c r="K1852" s="181"/>
      <c r="L1852" s="181"/>
      <c r="M1852" s="228"/>
      <c r="N1852" s="191"/>
      <c r="O1852" s="191"/>
      <c r="P1852" s="194"/>
      <c r="Q1852" s="181"/>
      <c r="R1852" s="299"/>
      <c r="S1852" s="32" t="s">
        <v>1950</v>
      </c>
      <c r="T1852" s="78"/>
      <c r="U1852" s="79"/>
      <c r="V1852" s="79"/>
      <c r="W1852" s="79"/>
      <c r="X1852" s="79"/>
      <c r="Y1852" s="79"/>
      <c r="Z1852" s="33" t="str">
        <f t="shared" si="158"/>
        <v/>
      </c>
      <c r="AA1852" s="82">
        <f t="shared" si="159"/>
        <v>0</v>
      </c>
      <c r="AB1852" s="82">
        <f t="shared" si="160"/>
        <v>0</v>
      </c>
      <c r="AC1852" s="309"/>
      <c r="AD1852" s="239"/>
      <c r="AE1852" s="239"/>
      <c r="AF1852" s="191"/>
      <c r="AG1852" s="191"/>
      <c r="AH1852" s="201"/>
      <c r="AI1852" s="201"/>
      <c r="AJ1852" s="188"/>
      <c r="AK1852" s="188"/>
      <c r="AL1852" s="188"/>
      <c r="AM1852" s="253"/>
      <c r="AN1852" s="253"/>
      <c r="AO1852" s="253"/>
      <c r="AP1852" s="253"/>
      <c r="AQ1852" s="263"/>
      <c r="AR1852" s="210"/>
    </row>
    <row r="1853" spans="1:44" ht="13.5" customHeight="1" x14ac:dyDescent="0.2">
      <c r="A1853" s="289" t="str">
        <f>IF(E1853&lt;&gt;"",'Información General'!$D$15&amp;"_"&amp;+$A$1+74,"")</f>
        <v/>
      </c>
      <c r="B1853" s="274"/>
      <c r="C1853" s="271"/>
      <c r="D1853" s="274"/>
      <c r="E1853" s="280"/>
      <c r="F1853" s="274"/>
      <c r="G1853" s="283"/>
      <c r="H1853" s="242"/>
      <c r="I1853" s="300">
        <v>74.099999999999994</v>
      </c>
      <c r="J1853" s="242"/>
      <c r="K1853" s="196"/>
      <c r="L1853" s="196"/>
      <c r="M1853" s="242"/>
      <c r="N1853" s="183"/>
      <c r="O1853" s="183"/>
      <c r="P1853" s="234" t="str">
        <f>IF(AND(N1853&lt;&gt;"",O1853&lt;&gt;""),IF(AND(N1853&gt;5,O1853&gt;5),"I",IF(AND(N1853&lt;=5,O1853&gt;5),"II",IF(AND(N1853&gt;5,O1853&lt;=5),"IV",IF(AND(N1853&lt;=5,O1853&lt;=5),"III")))),"")</f>
        <v/>
      </c>
      <c r="Q1853" s="196"/>
      <c r="R1853" s="297">
        <f>IF(Q1853="SI",1,IF(Q1853="NO",3,0))</f>
        <v>0</v>
      </c>
      <c r="S1853" s="28" t="s">
        <v>1951</v>
      </c>
      <c r="T1853" s="73"/>
      <c r="U1853" s="74"/>
      <c r="V1853" s="74"/>
      <c r="W1853" s="74"/>
      <c r="X1853" s="74"/>
      <c r="Y1853" s="74"/>
      <c r="Z1853" s="29" t="str">
        <f t="shared" si="158"/>
        <v/>
      </c>
      <c r="AA1853" s="80">
        <f t="shared" si="159"/>
        <v>0</v>
      </c>
      <c r="AB1853" s="80">
        <f>IF(Z1853="Deficiente",1,0)</f>
        <v>0</v>
      </c>
      <c r="AC1853" s="337" t="str">
        <f>IF(SUM(R1853:R1877)&gt;=1,IF((SUM(R1853:R1877)/COUNTA(Q1853:Q1877))=1,IF(SUM(AA1853:AA1877)&gt;=1,IF(SUM(AA1853:AA1877)/(SUM(AA1853:AA1877)+SUM(AB1853:AB1877))=100%,"SI","NO"),"NO"),"NO"),"")</f>
        <v/>
      </c>
      <c r="AD1853" s="237" t="str">
        <f>IF($N1853=1,"b","")</f>
        <v/>
      </c>
      <c r="AE1853" s="237" t="str">
        <f>IF($O1853=1,"b","")</f>
        <v/>
      </c>
      <c r="AF1853" s="183"/>
      <c r="AG1853" s="183"/>
      <c r="AH1853" s="199">
        <f>IF(OR($AD1853="b",$AE1853="b"),2,0)</f>
        <v>0</v>
      </c>
      <c r="AI1853" s="199">
        <f>IF(AND($N1853=1,$AF1853=1,$O1853=1,$AG1853=1),1,0)</f>
        <v>0</v>
      </c>
      <c r="AJ1853" s="215">
        <f>IF(AF1853&lt;&gt;"",IF(AI1853=1,1,IF(OR($AF1853&gt;$N1853,AND($AC1853="SI",$AF1853=$N1853),AND($AC1853="NO",$AF1853&lt;&gt;$N1853)),0,1)),0)</f>
        <v>0</v>
      </c>
      <c r="AK1853" s="215">
        <f>IF(AG1853&lt;&gt;"",IF(AI1853=1,1,IF(OR(AG1853&gt;O1853,AND(AC1853="SI",AG1853=O1853),AND(AC1853="NO",AG1853&lt;&gt;O1853)),0,1)),0)</f>
        <v>0</v>
      </c>
      <c r="AL1853" s="215">
        <f>IF(AC1853&lt;&gt;"",(+AI1853+AJ1853+AK1853),0)</f>
        <v>0</v>
      </c>
      <c r="AM1853" s="333" t="str">
        <f>IF($AL1853&gt;=2,IF(AND($AF1853="",$AG1853=""),"",IF(AND($AF1853&gt;5,$AG1853&gt;5),"I","")),"")</f>
        <v/>
      </c>
      <c r="AN1853" s="333" t="str">
        <f>IF($AL1853&gt;=2,IF(AND($AF1853="",$AG1853=""),"",IF(AND($AF1853&lt;6,$AG1853&gt;5),"II","")),"")</f>
        <v/>
      </c>
      <c r="AO1853" s="333" t="str">
        <f>IF($AL1853&gt;=2,IF(AND($AF1853="",$AG1853=""),"",IF(AND($AF1853&lt;6,$AG1853&lt;6),"III","")),"")</f>
        <v/>
      </c>
      <c r="AP1853" s="333" t="str">
        <f>IF($AL1853&gt;=2,IF(AND($AF1853="",$AG1853=""),"",IF(AND($AF1853&gt;5,$AG1853&lt;6),"IV","")),"")</f>
        <v/>
      </c>
      <c r="AQ1853" s="264"/>
      <c r="AR1853" s="267"/>
    </row>
    <row r="1854" spans="1:44" ht="13.5" customHeight="1" x14ac:dyDescent="0.2">
      <c r="A1854" s="290"/>
      <c r="B1854" s="275"/>
      <c r="C1854" s="272"/>
      <c r="D1854" s="275"/>
      <c r="E1854" s="281"/>
      <c r="F1854" s="275"/>
      <c r="G1854" s="284"/>
      <c r="H1854" s="197"/>
      <c r="I1854" s="295"/>
      <c r="J1854" s="197"/>
      <c r="K1854" s="195"/>
      <c r="L1854" s="195"/>
      <c r="M1854" s="197"/>
      <c r="N1854" s="184"/>
      <c r="O1854" s="184"/>
      <c r="P1854" s="235"/>
      <c r="Q1854" s="195"/>
      <c r="R1854" s="257"/>
      <c r="S1854" s="30" t="s">
        <v>1952</v>
      </c>
      <c r="T1854" s="76"/>
      <c r="U1854" s="77"/>
      <c r="V1854" s="77"/>
      <c r="W1854" s="77"/>
      <c r="X1854" s="77"/>
      <c r="Y1854" s="77"/>
      <c r="Z1854" s="31" t="str">
        <f t="shared" si="158"/>
        <v/>
      </c>
      <c r="AA1854" s="81">
        <f t="shared" si="159"/>
        <v>0</v>
      </c>
      <c r="AB1854" s="81">
        <f t="shared" ref="AB1854:AB1877" si="161">IF(Z1854="Deficiente",1,0)</f>
        <v>0</v>
      </c>
      <c r="AC1854" s="338"/>
      <c r="AD1854" s="238"/>
      <c r="AE1854" s="238"/>
      <c r="AF1854" s="184"/>
      <c r="AG1854" s="184"/>
      <c r="AH1854" s="200"/>
      <c r="AI1854" s="200"/>
      <c r="AJ1854" s="216"/>
      <c r="AK1854" s="216"/>
      <c r="AL1854" s="216"/>
      <c r="AM1854" s="252"/>
      <c r="AN1854" s="252"/>
      <c r="AO1854" s="252"/>
      <c r="AP1854" s="252"/>
      <c r="AQ1854" s="265"/>
      <c r="AR1854" s="209"/>
    </row>
    <row r="1855" spans="1:44" ht="13.5" customHeight="1" x14ac:dyDescent="0.2">
      <c r="A1855" s="290"/>
      <c r="B1855" s="275"/>
      <c r="C1855" s="272"/>
      <c r="D1855" s="275"/>
      <c r="E1855" s="281"/>
      <c r="F1855" s="275"/>
      <c r="G1855" s="284"/>
      <c r="H1855" s="197"/>
      <c r="I1855" s="295"/>
      <c r="J1855" s="197"/>
      <c r="K1855" s="195"/>
      <c r="L1855" s="195"/>
      <c r="M1855" s="197"/>
      <c r="N1855" s="184"/>
      <c r="O1855" s="184"/>
      <c r="P1855" s="235"/>
      <c r="Q1855" s="195"/>
      <c r="R1855" s="257"/>
      <c r="S1855" s="30" t="s">
        <v>1953</v>
      </c>
      <c r="T1855" s="76"/>
      <c r="U1855" s="77"/>
      <c r="V1855" s="77"/>
      <c r="W1855" s="77"/>
      <c r="X1855" s="77"/>
      <c r="Y1855" s="77"/>
      <c r="Z1855" s="31" t="str">
        <f t="shared" si="158"/>
        <v/>
      </c>
      <c r="AA1855" s="81">
        <f t="shared" si="159"/>
        <v>0</v>
      </c>
      <c r="AB1855" s="81">
        <f t="shared" si="161"/>
        <v>0</v>
      </c>
      <c r="AC1855" s="338"/>
      <c r="AD1855" s="238"/>
      <c r="AE1855" s="238"/>
      <c r="AF1855" s="184"/>
      <c r="AG1855" s="184"/>
      <c r="AH1855" s="200"/>
      <c r="AI1855" s="200"/>
      <c r="AJ1855" s="216"/>
      <c r="AK1855" s="216"/>
      <c r="AL1855" s="216"/>
      <c r="AM1855" s="252"/>
      <c r="AN1855" s="252"/>
      <c r="AO1855" s="252"/>
      <c r="AP1855" s="252"/>
      <c r="AQ1855" s="265"/>
      <c r="AR1855" s="209"/>
    </row>
    <row r="1856" spans="1:44" ht="13.5" customHeight="1" x14ac:dyDescent="0.2">
      <c r="A1856" s="290"/>
      <c r="B1856" s="275"/>
      <c r="C1856" s="272"/>
      <c r="D1856" s="275"/>
      <c r="E1856" s="281"/>
      <c r="F1856" s="275"/>
      <c r="G1856" s="284"/>
      <c r="H1856" s="197"/>
      <c r="I1856" s="295"/>
      <c r="J1856" s="197"/>
      <c r="K1856" s="195"/>
      <c r="L1856" s="195"/>
      <c r="M1856" s="197"/>
      <c r="N1856" s="184"/>
      <c r="O1856" s="184"/>
      <c r="P1856" s="235"/>
      <c r="Q1856" s="195"/>
      <c r="R1856" s="257"/>
      <c r="S1856" s="30" t="s">
        <v>1954</v>
      </c>
      <c r="T1856" s="76"/>
      <c r="U1856" s="77"/>
      <c r="V1856" s="77"/>
      <c r="W1856" s="77"/>
      <c r="X1856" s="77"/>
      <c r="Y1856" s="77"/>
      <c r="Z1856" s="31" t="str">
        <f t="shared" si="158"/>
        <v/>
      </c>
      <c r="AA1856" s="81">
        <f t="shared" si="159"/>
        <v>0</v>
      </c>
      <c r="AB1856" s="81">
        <f t="shared" si="161"/>
        <v>0</v>
      </c>
      <c r="AC1856" s="338"/>
      <c r="AD1856" s="238"/>
      <c r="AE1856" s="238"/>
      <c r="AF1856" s="184"/>
      <c r="AG1856" s="184"/>
      <c r="AH1856" s="200"/>
      <c r="AI1856" s="200"/>
      <c r="AJ1856" s="216"/>
      <c r="AK1856" s="216"/>
      <c r="AL1856" s="216"/>
      <c r="AM1856" s="252"/>
      <c r="AN1856" s="252"/>
      <c r="AO1856" s="252"/>
      <c r="AP1856" s="252"/>
      <c r="AQ1856" s="265"/>
      <c r="AR1856" s="209"/>
    </row>
    <row r="1857" spans="1:44" ht="13.5" customHeight="1" x14ac:dyDescent="0.2">
      <c r="A1857" s="290"/>
      <c r="B1857" s="275"/>
      <c r="C1857" s="272"/>
      <c r="D1857" s="275"/>
      <c r="E1857" s="281"/>
      <c r="F1857" s="275"/>
      <c r="G1857" s="284"/>
      <c r="H1857" s="197"/>
      <c r="I1857" s="295"/>
      <c r="J1857" s="197"/>
      <c r="K1857" s="195"/>
      <c r="L1857" s="195"/>
      <c r="M1857" s="197"/>
      <c r="N1857" s="184"/>
      <c r="O1857" s="184"/>
      <c r="P1857" s="235"/>
      <c r="Q1857" s="195"/>
      <c r="R1857" s="257"/>
      <c r="S1857" s="30" t="s">
        <v>1955</v>
      </c>
      <c r="T1857" s="76"/>
      <c r="U1857" s="77"/>
      <c r="V1857" s="77"/>
      <c r="W1857" s="77"/>
      <c r="X1857" s="77"/>
      <c r="Y1857" s="77"/>
      <c r="Z1857" s="31" t="str">
        <f t="shared" si="158"/>
        <v/>
      </c>
      <c r="AA1857" s="81">
        <f t="shared" si="159"/>
        <v>0</v>
      </c>
      <c r="AB1857" s="81">
        <f t="shared" si="161"/>
        <v>0</v>
      </c>
      <c r="AC1857" s="338"/>
      <c r="AD1857" s="238"/>
      <c r="AE1857" s="238"/>
      <c r="AF1857" s="184"/>
      <c r="AG1857" s="184"/>
      <c r="AH1857" s="200"/>
      <c r="AI1857" s="200"/>
      <c r="AJ1857" s="216"/>
      <c r="AK1857" s="216"/>
      <c r="AL1857" s="216"/>
      <c r="AM1857" s="252"/>
      <c r="AN1857" s="252"/>
      <c r="AO1857" s="252"/>
      <c r="AP1857" s="252"/>
      <c r="AQ1857" s="265"/>
      <c r="AR1857" s="209"/>
    </row>
    <row r="1858" spans="1:44" ht="13.5" customHeight="1" x14ac:dyDescent="0.2">
      <c r="A1858" s="290"/>
      <c r="B1858" s="275"/>
      <c r="C1858" s="272"/>
      <c r="D1858" s="275"/>
      <c r="E1858" s="281"/>
      <c r="F1858" s="275"/>
      <c r="G1858" s="284"/>
      <c r="H1858" s="197"/>
      <c r="I1858" s="295">
        <v>74.2</v>
      </c>
      <c r="J1858" s="197"/>
      <c r="K1858" s="195"/>
      <c r="L1858" s="195"/>
      <c r="M1858" s="197"/>
      <c r="N1858" s="184"/>
      <c r="O1858" s="184"/>
      <c r="P1858" s="235"/>
      <c r="Q1858" s="195"/>
      <c r="R1858" s="298">
        <f>IF(Q1858="SI",1,IF(Q1858="NO",3,0))</f>
        <v>0</v>
      </c>
      <c r="S1858" s="30" t="s">
        <v>1956</v>
      </c>
      <c r="T1858" s="76"/>
      <c r="U1858" s="77"/>
      <c r="V1858" s="77"/>
      <c r="W1858" s="77"/>
      <c r="X1858" s="77"/>
      <c r="Y1858" s="77"/>
      <c r="Z1858" s="31" t="str">
        <f t="shared" si="158"/>
        <v/>
      </c>
      <c r="AA1858" s="81">
        <f t="shared" si="159"/>
        <v>0</v>
      </c>
      <c r="AB1858" s="81">
        <f t="shared" si="161"/>
        <v>0</v>
      </c>
      <c r="AC1858" s="338"/>
      <c r="AD1858" s="238"/>
      <c r="AE1858" s="238"/>
      <c r="AF1858" s="184"/>
      <c r="AG1858" s="184"/>
      <c r="AH1858" s="200"/>
      <c r="AI1858" s="200"/>
      <c r="AJ1858" s="216"/>
      <c r="AK1858" s="216"/>
      <c r="AL1858" s="216"/>
      <c r="AM1858" s="252"/>
      <c r="AN1858" s="252"/>
      <c r="AO1858" s="252"/>
      <c r="AP1858" s="252"/>
      <c r="AQ1858" s="265"/>
      <c r="AR1858" s="208"/>
    </row>
    <row r="1859" spans="1:44" ht="13.5" customHeight="1" x14ac:dyDescent="0.2">
      <c r="A1859" s="290"/>
      <c r="B1859" s="275"/>
      <c r="C1859" s="272"/>
      <c r="D1859" s="275"/>
      <c r="E1859" s="281"/>
      <c r="F1859" s="275"/>
      <c r="G1859" s="284"/>
      <c r="H1859" s="197"/>
      <c r="I1859" s="295"/>
      <c r="J1859" s="197"/>
      <c r="K1859" s="195"/>
      <c r="L1859" s="195"/>
      <c r="M1859" s="197"/>
      <c r="N1859" s="184"/>
      <c r="O1859" s="184"/>
      <c r="P1859" s="235"/>
      <c r="Q1859" s="195"/>
      <c r="R1859" s="257"/>
      <c r="S1859" s="30" t="s">
        <v>1957</v>
      </c>
      <c r="T1859" s="76"/>
      <c r="U1859" s="77"/>
      <c r="V1859" s="77"/>
      <c r="W1859" s="77"/>
      <c r="X1859" s="77"/>
      <c r="Y1859" s="77"/>
      <c r="Z1859" s="31" t="str">
        <f t="shared" si="158"/>
        <v/>
      </c>
      <c r="AA1859" s="81">
        <f t="shared" si="159"/>
        <v>0</v>
      </c>
      <c r="AB1859" s="81">
        <f t="shared" si="161"/>
        <v>0</v>
      </c>
      <c r="AC1859" s="338"/>
      <c r="AD1859" s="238"/>
      <c r="AE1859" s="238"/>
      <c r="AF1859" s="184"/>
      <c r="AG1859" s="184"/>
      <c r="AH1859" s="200"/>
      <c r="AI1859" s="200"/>
      <c r="AJ1859" s="216"/>
      <c r="AK1859" s="216"/>
      <c r="AL1859" s="216"/>
      <c r="AM1859" s="252"/>
      <c r="AN1859" s="252"/>
      <c r="AO1859" s="252"/>
      <c r="AP1859" s="252"/>
      <c r="AQ1859" s="265"/>
      <c r="AR1859" s="209"/>
    </row>
    <row r="1860" spans="1:44" ht="13.5" customHeight="1" x14ac:dyDescent="0.2">
      <c r="A1860" s="290"/>
      <c r="B1860" s="275"/>
      <c r="C1860" s="272"/>
      <c r="D1860" s="275"/>
      <c r="E1860" s="281"/>
      <c r="F1860" s="275"/>
      <c r="G1860" s="284"/>
      <c r="H1860" s="197"/>
      <c r="I1860" s="295"/>
      <c r="J1860" s="197"/>
      <c r="K1860" s="195"/>
      <c r="L1860" s="195"/>
      <c r="M1860" s="197"/>
      <c r="N1860" s="184"/>
      <c r="O1860" s="184"/>
      <c r="P1860" s="235"/>
      <c r="Q1860" s="195"/>
      <c r="R1860" s="257"/>
      <c r="S1860" s="30" t="s">
        <v>1958</v>
      </c>
      <c r="T1860" s="76"/>
      <c r="U1860" s="77"/>
      <c r="V1860" s="77"/>
      <c r="W1860" s="77"/>
      <c r="X1860" s="77"/>
      <c r="Y1860" s="77"/>
      <c r="Z1860" s="31" t="str">
        <f t="shared" si="158"/>
        <v/>
      </c>
      <c r="AA1860" s="81">
        <f t="shared" ref="AA1860:AA1891" si="162">IF(Z1860="Suficiente",1,0)</f>
        <v>0</v>
      </c>
      <c r="AB1860" s="81">
        <f t="shared" si="161"/>
        <v>0</v>
      </c>
      <c r="AC1860" s="338"/>
      <c r="AD1860" s="238"/>
      <c r="AE1860" s="238"/>
      <c r="AF1860" s="184"/>
      <c r="AG1860" s="184"/>
      <c r="AH1860" s="200"/>
      <c r="AI1860" s="200"/>
      <c r="AJ1860" s="216"/>
      <c r="AK1860" s="216"/>
      <c r="AL1860" s="216"/>
      <c r="AM1860" s="252"/>
      <c r="AN1860" s="252"/>
      <c r="AO1860" s="252"/>
      <c r="AP1860" s="252"/>
      <c r="AQ1860" s="265"/>
      <c r="AR1860" s="209"/>
    </row>
    <row r="1861" spans="1:44" ht="13.5" customHeight="1" x14ac:dyDescent="0.2">
      <c r="A1861" s="290"/>
      <c r="B1861" s="275"/>
      <c r="C1861" s="272"/>
      <c r="D1861" s="275"/>
      <c r="E1861" s="281"/>
      <c r="F1861" s="275"/>
      <c r="G1861" s="284"/>
      <c r="H1861" s="197"/>
      <c r="I1861" s="295"/>
      <c r="J1861" s="197"/>
      <c r="K1861" s="195"/>
      <c r="L1861" s="195"/>
      <c r="M1861" s="197"/>
      <c r="N1861" s="184"/>
      <c r="O1861" s="184"/>
      <c r="P1861" s="235"/>
      <c r="Q1861" s="195"/>
      <c r="R1861" s="257"/>
      <c r="S1861" s="30" t="s">
        <v>1959</v>
      </c>
      <c r="T1861" s="76"/>
      <c r="U1861" s="77"/>
      <c r="V1861" s="77"/>
      <c r="W1861" s="77"/>
      <c r="X1861" s="77"/>
      <c r="Y1861" s="77"/>
      <c r="Z1861" s="31" t="str">
        <f t="shared" si="158"/>
        <v/>
      </c>
      <c r="AA1861" s="81">
        <f t="shared" si="162"/>
        <v>0</v>
      </c>
      <c r="AB1861" s="81">
        <f t="shared" si="161"/>
        <v>0</v>
      </c>
      <c r="AC1861" s="338"/>
      <c r="AD1861" s="238"/>
      <c r="AE1861" s="238"/>
      <c r="AF1861" s="184"/>
      <c r="AG1861" s="184"/>
      <c r="AH1861" s="200"/>
      <c r="AI1861" s="200"/>
      <c r="AJ1861" s="216"/>
      <c r="AK1861" s="216"/>
      <c r="AL1861" s="216"/>
      <c r="AM1861" s="252"/>
      <c r="AN1861" s="252"/>
      <c r="AO1861" s="252"/>
      <c r="AP1861" s="252"/>
      <c r="AQ1861" s="265"/>
      <c r="AR1861" s="209"/>
    </row>
    <row r="1862" spans="1:44" ht="13.5" customHeight="1" x14ac:dyDescent="0.2">
      <c r="A1862" s="290"/>
      <c r="B1862" s="275"/>
      <c r="C1862" s="272"/>
      <c r="D1862" s="275"/>
      <c r="E1862" s="281"/>
      <c r="F1862" s="275"/>
      <c r="G1862" s="284"/>
      <c r="H1862" s="197"/>
      <c r="I1862" s="295"/>
      <c r="J1862" s="197"/>
      <c r="K1862" s="195"/>
      <c r="L1862" s="195"/>
      <c r="M1862" s="197"/>
      <c r="N1862" s="184"/>
      <c r="O1862" s="184"/>
      <c r="P1862" s="235"/>
      <c r="Q1862" s="195"/>
      <c r="R1862" s="257"/>
      <c r="S1862" s="30" t="s">
        <v>1960</v>
      </c>
      <c r="T1862" s="76"/>
      <c r="U1862" s="77"/>
      <c r="V1862" s="77"/>
      <c r="W1862" s="77"/>
      <c r="X1862" s="77"/>
      <c r="Y1862" s="77"/>
      <c r="Z1862" s="31" t="str">
        <f t="shared" si="158"/>
        <v/>
      </c>
      <c r="AA1862" s="81">
        <f t="shared" si="162"/>
        <v>0</v>
      </c>
      <c r="AB1862" s="81">
        <f t="shared" si="161"/>
        <v>0</v>
      </c>
      <c r="AC1862" s="338"/>
      <c r="AD1862" s="238"/>
      <c r="AE1862" s="238"/>
      <c r="AF1862" s="184"/>
      <c r="AG1862" s="184"/>
      <c r="AH1862" s="200"/>
      <c r="AI1862" s="200"/>
      <c r="AJ1862" s="216"/>
      <c r="AK1862" s="216"/>
      <c r="AL1862" s="216"/>
      <c r="AM1862" s="252"/>
      <c r="AN1862" s="252"/>
      <c r="AO1862" s="252"/>
      <c r="AP1862" s="252"/>
      <c r="AQ1862" s="265"/>
      <c r="AR1862" s="209"/>
    </row>
    <row r="1863" spans="1:44" ht="13.5" customHeight="1" x14ac:dyDescent="0.2">
      <c r="A1863" s="290"/>
      <c r="B1863" s="275"/>
      <c r="C1863" s="272"/>
      <c r="D1863" s="275"/>
      <c r="E1863" s="281"/>
      <c r="F1863" s="275"/>
      <c r="G1863" s="284"/>
      <c r="H1863" s="197"/>
      <c r="I1863" s="295">
        <v>74.3</v>
      </c>
      <c r="J1863" s="197"/>
      <c r="K1863" s="195"/>
      <c r="L1863" s="195"/>
      <c r="M1863" s="197"/>
      <c r="N1863" s="184"/>
      <c r="O1863" s="184"/>
      <c r="P1863" s="235"/>
      <c r="Q1863" s="195"/>
      <c r="R1863" s="298">
        <f>IF(Q1863="SI",1,IF(Q1863="NO",3,0))</f>
        <v>0</v>
      </c>
      <c r="S1863" s="30" t="s">
        <v>1961</v>
      </c>
      <c r="T1863" s="76"/>
      <c r="U1863" s="77"/>
      <c r="V1863" s="77"/>
      <c r="W1863" s="77"/>
      <c r="X1863" s="77"/>
      <c r="Y1863" s="77"/>
      <c r="Z1863" s="31" t="str">
        <f t="shared" si="158"/>
        <v/>
      </c>
      <c r="AA1863" s="81">
        <f t="shared" si="162"/>
        <v>0</v>
      </c>
      <c r="AB1863" s="81">
        <f t="shared" si="161"/>
        <v>0</v>
      </c>
      <c r="AC1863" s="338"/>
      <c r="AD1863" s="238"/>
      <c r="AE1863" s="238"/>
      <c r="AF1863" s="184"/>
      <c r="AG1863" s="184"/>
      <c r="AH1863" s="200"/>
      <c r="AI1863" s="200"/>
      <c r="AJ1863" s="216"/>
      <c r="AK1863" s="216"/>
      <c r="AL1863" s="216"/>
      <c r="AM1863" s="252"/>
      <c r="AN1863" s="252"/>
      <c r="AO1863" s="252"/>
      <c r="AP1863" s="252"/>
      <c r="AQ1863" s="265"/>
      <c r="AR1863" s="208"/>
    </row>
    <row r="1864" spans="1:44" ht="13.5" customHeight="1" x14ac:dyDescent="0.2">
      <c r="A1864" s="290"/>
      <c r="B1864" s="275"/>
      <c r="C1864" s="272"/>
      <c r="D1864" s="275"/>
      <c r="E1864" s="281"/>
      <c r="F1864" s="275"/>
      <c r="G1864" s="284"/>
      <c r="H1864" s="197"/>
      <c r="I1864" s="295"/>
      <c r="J1864" s="197"/>
      <c r="K1864" s="195"/>
      <c r="L1864" s="195"/>
      <c r="M1864" s="197"/>
      <c r="N1864" s="184"/>
      <c r="O1864" s="184"/>
      <c r="P1864" s="235"/>
      <c r="Q1864" s="195"/>
      <c r="R1864" s="257"/>
      <c r="S1864" s="30" t="s">
        <v>1962</v>
      </c>
      <c r="T1864" s="76"/>
      <c r="U1864" s="77"/>
      <c r="V1864" s="77"/>
      <c r="W1864" s="77"/>
      <c r="X1864" s="77"/>
      <c r="Y1864" s="77"/>
      <c r="Z1864" s="31" t="str">
        <f t="shared" si="158"/>
        <v/>
      </c>
      <c r="AA1864" s="81">
        <f t="shared" si="162"/>
        <v>0</v>
      </c>
      <c r="AB1864" s="81">
        <f t="shared" si="161"/>
        <v>0</v>
      </c>
      <c r="AC1864" s="338"/>
      <c r="AD1864" s="238"/>
      <c r="AE1864" s="238"/>
      <c r="AF1864" s="184"/>
      <c r="AG1864" s="184"/>
      <c r="AH1864" s="200"/>
      <c r="AI1864" s="200"/>
      <c r="AJ1864" s="216"/>
      <c r="AK1864" s="216"/>
      <c r="AL1864" s="216"/>
      <c r="AM1864" s="252"/>
      <c r="AN1864" s="252"/>
      <c r="AO1864" s="252"/>
      <c r="AP1864" s="252"/>
      <c r="AQ1864" s="265"/>
      <c r="AR1864" s="209"/>
    </row>
    <row r="1865" spans="1:44" ht="13.5" customHeight="1" x14ac:dyDescent="0.2">
      <c r="A1865" s="290"/>
      <c r="B1865" s="275"/>
      <c r="C1865" s="272"/>
      <c r="D1865" s="275"/>
      <c r="E1865" s="281"/>
      <c r="F1865" s="275"/>
      <c r="G1865" s="284"/>
      <c r="H1865" s="197"/>
      <c r="I1865" s="295"/>
      <c r="J1865" s="197"/>
      <c r="K1865" s="195"/>
      <c r="L1865" s="195"/>
      <c r="M1865" s="197"/>
      <c r="N1865" s="184"/>
      <c r="O1865" s="184"/>
      <c r="P1865" s="235"/>
      <c r="Q1865" s="195"/>
      <c r="R1865" s="257"/>
      <c r="S1865" s="30" t="s">
        <v>1963</v>
      </c>
      <c r="T1865" s="76"/>
      <c r="U1865" s="77"/>
      <c r="V1865" s="77"/>
      <c r="W1865" s="77"/>
      <c r="X1865" s="77"/>
      <c r="Y1865" s="77"/>
      <c r="Z1865" s="31" t="str">
        <f t="shared" si="158"/>
        <v/>
      </c>
      <c r="AA1865" s="81">
        <f t="shared" si="162"/>
        <v>0</v>
      </c>
      <c r="AB1865" s="81">
        <f t="shared" si="161"/>
        <v>0</v>
      </c>
      <c r="AC1865" s="338"/>
      <c r="AD1865" s="238"/>
      <c r="AE1865" s="238"/>
      <c r="AF1865" s="184"/>
      <c r="AG1865" s="184"/>
      <c r="AH1865" s="200"/>
      <c r="AI1865" s="200"/>
      <c r="AJ1865" s="216"/>
      <c r="AK1865" s="216"/>
      <c r="AL1865" s="216"/>
      <c r="AM1865" s="252"/>
      <c r="AN1865" s="252"/>
      <c r="AO1865" s="252"/>
      <c r="AP1865" s="252"/>
      <c r="AQ1865" s="265"/>
      <c r="AR1865" s="209"/>
    </row>
    <row r="1866" spans="1:44" ht="13.5" customHeight="1" x14ac:dyDescent="0.2">
      <c r="A1866" s="290"/>
      <c r="B1866" s="275"/>
      <c r="C1866" s="272"/>
      <c r="D1866" s="275"/>
      <c r="E1866" s="281"/>
      <c r="F1866" s="275"/>
      <c r="G1866" s="284"/>
      <c r="H1866" s="197"/>
      <c r="I1866" s="295"/>
      <c r="J1866" s="197"/>
      <c r="K1866" s="195"/>
      <c r="L1866" s="195"/>
      <c r="M1866" s="197"/>
      <c r="N1866" s="184"/>
      <c r="O1866" s="184"/>
      <c r="P1866" s="235"/>
      <c r="Q1866" s="195"/>
      <c r="R1866" s="257"/>
      <c r="S1866" s="30" t="s">
        <v>1964</v>
      </c>
      <c r="T1866" s="76"/>
      <c r="U1866" s="77"/>
      <c r="V1866" s="77"/>
      <c r="W1866" s="77"/>
      <c r="X1866" s="77"/>
      <c r="Y1866" s="77"/>
      <c r="Z1866" s="31" t="str">
        <f t="shared" si="158"/>
        <v/>
      </c>
      <c r="AA1866" s="81">
        <f t="shared" si="162"/>
        <v>0</v>
      </c>
      <c r="AB1866" s="81">
        <f t="shared" si="161"/>
        <v>0</v>
      </c>
      <c r="AC1866" s="338"/>
      <c r="AD1866" s="238"/>
      <c r="AE1866" s="238"/>
      <c r="AF1866" s="184"/>
      <c r="AG1866" s="184"/>
      <c r="AH1866" s="200"/>
      <c r="AI1866" s="200"/>
      <c r="AJ1866" s="216"/>
      <c r="AK1866" s="216"/>
      <c r="AL1866" s="216"/>
      <c r="AM1866" s="252"/>
      <c r="AN1866" s="252"/>
      <c r="AO1866" s="252"/>
      <c r="AP1866" s="252"/>
      <c r="AQ1866" s="265"/>
      <c r="AR1866" s="209"/>
    </row>
    <row r="1867" spans="1:44" ht="13.5" customHeight="1" x14ac:dyDescent="0.2">
      <c r="A1867" s="290"/>
      <c r="B1867" s="275"/>
      <c r="C1867" s="272"/>
      <c r="D1867" s="275"/>
      <c r="E1867" s="281"/>
      <c r="F1867" s="275"/>
      <c r="G1867" s="284"/>
      <c r="H1867" s="197"/>
      <c r="I1867" s="295"/>
      <c r="J1867" s="197"/>
      <c r="K1867" s="195"/>
      <c r="L1867" s="195"/>
      <c r="M1867" s="197"/>
      <c r="N1867" s="184"/>
      <c r="O1867" s="184"/>
      <c r="P1867" s="235"/>
      <c r="Q1867" s="195"/>
      <c r="R1867" s="257"/>
      <c r="S1867" s="30" t="s">
        <v>1965</v>
      </c>
      <c r="T1867" s="76"/>
      <c r="U1867" s="77"/>
      <c r="V1867" s="77"/>
      <c r="W1867" s="77"/>
      <c r="X1867" s="77"/>
      <c r="Y1867" s="77"/>
      <c r="Z1867" s="31" t="str">
        <f t="shared" si="158"/>
        <v/>
      </c>
      <c r="AA1867" s="81">
        <f t="shared" si="162"/>
        <v>0</v>
      </c>
      <c r="AB1867" s="81">
        <f t="shared" si="161"/>
        <v>0</v>
      </c>
      <c r="AC1867" s="338"/>
      <c r="AD1867" s="238"/>
      <c r="AE1867" s="238"/>
      <c r="AF1867" s="184"/>
      <c r="AG1867" s="184"/>
      <c r="AH1867" s="200"/>
      <c r="AI1867" s="200"/>
      <c r="AJ1867" s="216"/>
      <c r="AK1867" s="216"/>
      <c r="AL1867" s="216"/>
      <c r="AM1867" s="252"/>
      <c r="AN1867" s="252"/>
      <c r="AO1867" s="252"/>
      <c r="AP1867" s="252"/>
      <c r="AQ1867" s="265"/>
      <c r="AR1867" s="209"/>
    </row>
    <row r="1868" spans="1:44" ht="13.5" customHeight="1" x14ac:dyDescent="0.2">
      <c r="A1868" s="290"/>
      <c r="B1868" s="275"/>
      <c r="C1868" s="272"/>
      <c r="D1868" s="275"/>
      <c r="E1868" s="281"/>
      <c r="F1868" s="275"/>
      <c r="G1868" s="284"/>
      <c r="H1868" s="197"/>
      <c r="I1868" s="295">
        <v>74.400000000000006</v>
      </c>
      <c r="J1868" s="197"/>
      <c r="K1868" s="195"/>
      <c r="L1868" s="195"/>
      <c r="M1868" s="197"/>
      <c r="N1868" s="184"/>
      <c r="O1868" s="184"/>
      <c r="P1868" s="235"/>
      <c r="Q1868" s="195"/>
      <c r="R1868" s="298">
        <f>IF(Q1868="SI",1,IF(Q1868="NO",3,0))</f>
        <v>0</v>
      </c>
      <c r="S1868" s="30" t="s">
        <v>1966</v>
      </c>
      <c r="T1868" s="76"/>
      <c r="U1868" s="77"/>
      <c r="V1868" s="77"/>
      <c r="W1868" s="77"/>
      <c r="X1868" s="77"/>
      <c r="Y1868" s="77"/>
      <c r="Z1868" s="31" t="str">
        <f t="shared" si="158"/>
        <v/>
      </c>
      <c r="AA1868" s="81">
        <f t="shared" si="162"/>
        <v>0</v>
      </c>
      <c r="AB1868" s="81">
        <f t="shared" si="161"/>
        <v>0</v>
      </c>
      <c r="AC1868" s="338"/>
      <c r="AD1868" s="238"/>
      <c r="AE1868" s="238"/>
      <c r="AF1868" s="184"/>
      <c r="AG1868" s="184"/>
      <c r="AH1868" s="200"/>
      <c r="AI1868" s="200"/>
      <c r="AJ1868" s="216"/>
      <c r="AK1868" s="216"/>
      <c r="AL1868" s="216"/>
      <c r="AM1868" s="252"/>
      <c r="AN1868" s="252"/>
      <c r="AO1868" s="252"/>
      <c r="AP1868" s="252"/>
      <c r="AQ1868" s="265"/>
      <c r="AR1868" s="208"/>
    </row>
    <row r="1869" spans="1:44" ht="13.5" customHeight="1" x14ac:dyDescent="0.2">
      <c r="A1869" s="290"/>
      <c r="B1869" s="275"/>
      <c r="C1869" s="272"/>
      <c r="D1869" s="275"/>
      <c r="E1869" s="281"/>
      <c r="F1869" s="275"/>
      <c r="G1869" s="284"/>
      <c r="H1869" s="197"/>
      <c r="I1869" s="295"/>
      <c r="J1869" s="197"/>
      <c r="K1869" s="195"/>
      <c r="L1869" s="195"/>
      <c r="M1869" s="197"/>
      <c r="N1869" s="184"/>
      <c r="O1869" s="184"/>
      <c r="P1869" s="235"/>
      <c r="Q1869" s="195"/>
      <c r="R1869" s="257"/>
      <c r="S1869" s="30" t="s">
        <v>1967</v>
      </c>
      <c r="T1869" s="76"/>
      <c r="U1869" s="77"/>
      <c r="V1869" s="77"/>
      <c r="W1869" s="77"/>
      <c r="X1869" s="77"/>
      <c r="Y1869" s="77"/>
      <c r="Z1869" s="31" t="str">
        <f t="shared" si="158"/>
        <v/>
      </c>
      <c r="AA1869" s="81">
        <f t="shared" si="162"/>
        <v>0</v>
      </c>
      <c r="AB1869" s="81">
        <f t="shared" si="161"/>
        <v>0</v>
      </c>
      <c r="AC1869" s="338"/>
      <c r="AD1869" s="238"/>
      <c r="AE1869" s="238"/>
      <c r="AF1869" s="184"/>
      <c r="AG1869" s="184"/>
      <c r="AH1869" s="200"/>
      <c r="AI1869" s="200"/>
      <c r="AJ1869" s="216"/>
      <c r="AK1869" s="216"/>
      <c r="AL1869" s="216"/>
      <c r="AM1869" s="252"/>
      <c r="AN1869" s="252"/>
      <c r="AO1869" s="252"/>
      <c r="AP1869" s="252"/>
      <c r="AQ1869" s="265"/>
      <c r="AR1869" s="209"/>
    </row>
    <row r="1870" spans="1:44" ht="13.5" customHeight="1" x14ac:dyDescent="0.2">
      <c r="A1870" s="290"/>
      <c r="B1870" s="275"/>
      <c r="C1870" s="272"/>
      <c r="D1870" s="275"/>
      <c r="E1870" s="281"/>
      <c r="F1870" s="275"/>
      <c r="G1870" s="284"/>
      <c r="H1870" s="197"/>
      <c r="I1870" s="295"/>
      <c r="J1870" s="197"/>
      <c r="K1870" s="195"/>
      <c r="L1870" s="195"/>
      <c r="M1870" s="197"/>
      <c r="N1870" s="184"/>
      <c r="O1870" s="184"/>
      <c r="P1870" s="235"/>
      <c r="Q1870" s="195"/>
      <c r="R1870" s="257"/>
      <c r="S1870" s="30" t="s">
        <v>1968</v>
      </c>
      <c r="T1870" s="76"/>
      <c r="U1870" s="77"/>
      <c r="V1870" s="77"/>
      <c r="W1870" s="77"/>
      <c r="X1870" s="77"/>
      <c r="Y1870" s="77"/>
      <c r="Z1870" s="31" t="str">
        <f t="shared" si="158"/>
        <v/>
      </c>
      <c r="AA1870" s="81">
        <f t="shared" si="162"/>
        <v>0</v>
      </c>
      <c r="AB1870" s="81">
        <f t="shared" si="161"/>
        <v>0</v>
      </c>
      <c r="AC1870" s="338"/>
      <c r="AD1870" s="238"/>
      <c r="AE1870" s="238"/>
      <c r="AF1870" s="184"/>
      <c r="AG1870" s="184"/>
      <c r="AH1870" s="200"/>
      <c r="AI1870" s="200"/>
      <c r="AJ1870" s="216"/>
      <c r="AK1870" s="216"/>
      <c r="AL1870" s="216"/>
      <c r="AM1870" s="252"/>
      <c r="AN1870" s="252"/>
      <c r="AO1870" s="252"/>
      <c r="AP1870" s="252"/>
      <c r="AQ1870" s="265"/>
      <c r="AR1870" s="209"/>
    </row>
    <row r="1871" spans="1:44" ht="13.5" customHeight="1" x14ac:dyDescent="0.2">
      <c r="A1871" s="290"/>
      <c r="B1871" s="275"/>
      <c r="C1871" s="272"/>
      <c r="D1871" s="275"/>
      <c r="E1871" s="281"/>
      <c r="F1871" s="275"/>
      <c r="G1871" s="284"/>
      <c r="H1871" s="197"/>
      <c r="I1871" s="295"/>
      <c r="J1871" s="197"/>
      <c r="K1871" s="195"/>
      <c r="L1871" s="195"/>
      <c r="M1871" s="197"/>
      <c r="N1871" s="184"/>
      <c r="O1871" s="184"/>
      <c r="P1871" s="235"/>
      <c r="Q1871" s="195"/>
      <c r="R1871" s="257"/>
      <c r="S1871" s="30" t="s">
        <v>1969</v>
      </c>
      <c r="T1871" s="76"/>
      <c r="U1871" s="77"/>
      <c r="V1871" s="77"/>
      <c r="W1871" s="77"/>
      <c r="X1871" s="77"/>
      <c r="Y1871" s="77"/>
      <c r="Z1871" s="31" t="str">
        <f t="shared" si="158"/>
        <v/>
      </c>
      <c r="AA1871" s="81">
        <f t="shared" si="162"/>
        <v>0</v>
      </c>
      <c r="AB1871" s="81">
        <f t="shared" si="161"/>
        <v>0</v>
      </c>
      <c r="AC1871" s="338"/>
      <c r="AD1871" s="238"/>
      <c r="AE1871" s="238"/>
      <c r="AF1871" s="184"/>
      <c r="AG1871" s="184"/>
      <c r="AH1871" s="200"/>
      <c r="AI1871" s="200"/>
      <c r="AJ1871" s="216"/>
      <c r="AK1871" s="216"/>
      <c r="AL1871" s="216"/>
      <c r="AM1871" s="252"/>
      <c r="AN1871" s="252"/>
      <c r="AO1871" s="252"/>
      <c r="AP1871" s="252"/>
      <c r="AQ1871" s="265"/>
      <c r="AR1871" s="209"/>
    </row>
    <row r="1872" spans="1:44" ht="13.5" customHeight="1" x14ac:dyDescent="0.2">
      <c r="A1872" s="290"/>
      <c r="B1872" s="275"/>
      <c r="C1872" s="272"/>
      <c r="D1872" s="275"/>
      <c r="E1872" s="281"/>
      <c r="F1872" s="275"/>
      <c r="G1872" s="284"/>
      <c r="H1872" s="197"/>
      <c r="I1872" s="295"/>
      <c r="J1872" s="197"/>
      <c r="K1872" s="195"/>
      <c r="L1872" s="195"/>
      <c r="M1872" s="197"/>
      <c r="N1872" s="184"/>
      <c r="O1872" s="184"/>
      <c r="P1872" s="235"/>
      <c r="Q1872" s="195"/>
      <c r="R1872" s="257"/>
      <c r="S1872" s="30" t="s">
        <v>1970</v>
      </c>
      <c r="T1872" s="76"/>
      <c r="U1872" s="77"/>
      <c r="V1872" s="77"/>
      <c r="W1872" s="77"/>
      <c r="X1872" s="77"/>
      <c r="Y1872" s="77"/>
      <c r="Z1872" s="31" t="str">
        <f t="shared" si="158"/>
        <v/>
      </c>
      <c r="AA1872" s="81">
        <f t="shared" si="162"/>
        <v>0</v>
      </c>
      <c r="AB1872" s="81">
        <f t="shared" si="161"/>
        <v>0</v>
      </c>
      <c r="AC1872" s="338"/>
      <c r="AD1872" s="238"/>
      <c r="AE1872" s="238"/>
      <c r="AF1872" s="184"/>
      <c r="AG1872" s="184"/>
      <c r="AH1872" s="200"/>
      <c r="AI1872" s="200"/>
      <c r="AJ1872" s="216"/>
      <c r="AK1872" s="216"/>
      <c r="AL1872" s="216"/>
      <c r="AM1872" s="252"/>
      <c r="AN1872" s="252"/>
      <c r="AO1872" s="252"/>
      <c r="AP1872" s="252"/>
      <c r="AQ1872" s="265"/>
      <c r="AR1872" s="209"/>
    </row>
    <row r="1873" spans="1:44" ht="13.5" customHeight="1" x14ac:dyDescent="0.2">
      <c r="A1873" s="290"/>
      <c r="B1873" s="275"/>
      <c r="C1873" s="272"/>
      <c r="D1873" s="275"/>
      <c r="E1873" s="281"/>
      <c r="F1873" s="275"/>
      <c r="G1873" s="284"/>
      <c r="H1873" s="197"/>
      <c r="I1873" s="295">
        <v>74.5</v>
      </c>
      <c r="J1873" s="197"/>
      <c r="K1873" s="195"/>
      <c r="L1873" s="195"/>
      <c r="M1873" s="197"/>
      <c r="N1873" s="184"/>
      <c r="O1873" s="184"/>
      <c r="P1873" s="235"/>
      <c r="Q1873" s="195"/>
      <c r="R1873" s="298">
        <f>IF(Q1873="SI",1,IF(Q1873="NO",3,0))</f>
        <v>0</v>
      </c>
      <c r="S1873" s="30" t="s">
        <v>1971</v>
      </c>
      <c r="T1873" s="76"/>
      <c r="U1873" s="77"/>
      <c r="V1873" s="77"/>
      <c r="W1873" s="77"/>
      <c r="X1873" s="77"/>
      <c r="Y1873" s="77"/>
      <c r="Z1873" s="31" t="str">
        <f t="shared" si="158"/>
        <v/>
      </c>
      <c r="AA1873" s="81">
        <f t="shared" si="162"/>
        <v>0</v>
      </c>
      <c r="AB1873" s="81">
        <f t="shared" si="161"/>
        <v>0</v>
      </c>
      <c r="AC1873" s="338"/>
      <c r="AD1873" s="238"/>
      <c r="AE1873" s="238"/>
      <c r="AF1873" s="184"/>
      <c r="AG1873" s="184"/>
      <c r="AH1873" s="200"/>
      <c r="AI1873" s="200"/>
      <c r="AJ1873" s="216"/>
      <c r="AK1873" s="216"/>
      <c r="AL1873" s="216"/>
      <c r="AM1873" s="252"/>
      <c r="AN1873" s="252"/>
      <c r="AO1873" s="252"/>
      <c r="AP1873" s="252"/>
      <c r="AQ1873" s="265"/>
      <c r="AR1873" s="208"/>
    </row>
    <row r="1874" spans="1:44" ht="13.5" customHeight="1" x14ac:dyDescent="0.2">
      <c r="A1874" s="290"/>
      <c r="B1874" s="275"/>
      <c r="C1874" s="272"/>
      <c r="D1874" s="275"/>
      <c r="E1874" s="281"/>
      <c r="F1874" s="275"/>
      <c r="G1874" s="284"/>
      <c r="H1874" s="197"/>
      <c r="I1874" s="295"/>
      <c r="J1874" s="197"/>
      <c r="K1874" s="195"/>
      <c r="L1874" s="195"/>
      <c r="M1874" s="197"/>
      <c r="N1874" s="184"/>
      <c r="O1874" s="184"/>
      <c r="P1874" s="235"/>
      <c r="Q1874" s="195"/>
      <c r="R1874" s="257"/>
      <c r="S1874" s="30" t="s">
        <v>1972</v>
      </c>
      <c r="T1874" s="76"/>
      <c r="U1874" s="77"/>
      <c r="V1874" s="77"/>
      <c r="W1874" s="77"/>
      <c r="X1874" s="77"/>
      <c r="Y1874" s="77"/>
      <c r="Z1874" s="31" t="str">
        <f t="shared" si="158"/>
        <v/>
      </c>
      <c r="AA1874" s="81">
        <f t="shared" si="162"/>
        <v>0</v>
      </c>
      <c r="AB1874" s="81">
        <f t="shared" si="161"/>
        <v>0</v>
      </c>
      <c r="AC1874" s="338"/>
      <c r="AD1874" s="238"/>
      <c r="AE1874" s="238"/>
      <c r="AF1874" s="184"/>
      <c r="AG1874" s="184"/>
      <c r="AH1874" s="200"/>
      <c r="AI1874" s="200"/>
      <c r="AJ1874" s="216"/>
      <c r="AK1874" s="216"/>
      <c r="AL1874" s="216"/>
      <c r="AM1874" s="252"/>
      <c r="AN1874" s="252"/>
      <c r="AO1874" s="252"/>
      <c r="AP1874" s="252"/>
      <c r="AQ1874" s="265"/>
      <c r="AR1874" s="209"/>
    </row>
    <row r="1875" spans="1:44" ht="13.5" customHeight="1" x14ac:dyDescent="0.2">
      <c r="A1875" s="290"/>
      <c r="B1875" s="275"/>
      <c r="C1875" s="272"/>
      <c r="D1875" s="275"/>
      <c r="E1875" s="281"/>
      <c r="F1875" s="275"/>
      <c r="G1875" s="284"/>
      <c r="H1875" s="197"/>
      <c r="I1875" s="295"/>
      <c r="J1875" s="197"/>
      <c r="K1875" s="195"/>
      <c r="L1875" s="195"/>
      <c r="M1875" s="197"/>
      <c r="N1875" s="184"/>
      <c r="O1875" s="184"/>
      <c r="P1875" s="235"/>
      <c r="Q1875" s="195"/>
      <c r="R1875" s="257"/>
      <c r="S1875" s="30" t="s">
        <v>1973</v>
      </c>
      <c r="T1875" s="76"/>
      <c r="U1875" s="77"/>
      <c r="V1875" s="77"/>
      <c r="W1875" s="77"/>
      <c r="X1875" s="77"/>
      <c r="Y1875" s="77"/>
      <c r="Z1875" s="31" t="str">
        <f t="shared" si="158"/>
        <v/>
      </c>
      <c r="AA1875" s="81">
        <f t="shared" si="162"/>
        <v>0</v>
      </c>
      <c r="AB1875" s="81">
        <f t="shared" si="161"/>
        <v>0</v>
      </c>
      <c r="AC1875" s="338"/>
      <c r="AD1875" s="238"/>
      <c r="AE1875" s="238"/>
      <c r="AF1875" s="184"/>
      <c r="AG1875" s="184"/>
      <c r="AH1875" s="200"/>
      <c r="AI1875" s="200"/>
      <c r="AJ1875" s="216"/>
      <c r="AK1875" s="216"/>
      <c r="AL1875" s="216"/>
      <c r="AM1875" s="252"/>
      <c r="AN1875" s="252"/>
      <c r="AO1875" s="252"/>
      <c r="AP1875" s="252"/>
      <c r="AQ1875" s="265"/>
      <c r="AR1875" s="209"/>
    </row>
    <row r="1876" spans="1:44" ht="13.5" customHeight="1" x14ac:dyDescent="0.2">
      <c r="A1876" s="290"/>
      <c r="B1876" s="275"/>
      <c r="C1876" s="272"/>
      <c r="D1876" s="275"/>
      <c r="E1876" s="281"/>
      <c r="F1876" s="275"/>
      <c r="G1876" s="284"/>
      <c r="H1876" s="197"/>
      <c r="I1876" s="295"/>
      <c r="J1876" s="197"/>
      <c r="K1876" s="195"/>
      <c r="L1876" s="195"/>
      <c r="M1876" s="197"/>
      <c r="N1876" s="184"/>
      <c r="O1876" s="184"/>
      <c r="P1876" s="235"/>
      <c r="Q1876" s="195"/>
      <c r="R1876" s="257"/>
      <c r="S1876" s="30" t="s">
        <v>1974</v>
      </c>
      <c r="T1876" s="76"/>
      <c r="U1876" s="77"/>
      <c r="V1876" s="77"/>
      <c r="W1876" s="77"/>
      <c r="X1876" s="77"/>
      <c r="Y1876" s="77"/>
      <c r="Z1876" s="31" t="str">
        <f t="shared" si="158"/>
        <v/>
      </c>
      <c r="AA1876" s="81">
        <f t="shared" si="162"/>
        <v>0</v>
      </c>
      <c r="AB1876" s="81">
        <f t="shared" si="161"/>
        <v>0</v>
      </c>
      <c r="AC1876" s="338"/>
      <c r="AD1876" s="238"/>
      <c r="AE1876" s="238"/>
      <c r="AF1876" s="184"/>
      <c r="AG1876" s="184"/>
      <c r="AH1876" s="200"/>
      <c r="AI1876" s="200"/>
      <c r="AJ1876" s="216"/>
      <c r="AK1876" s="216"/>
      <c r="AL1876" s="216"/>
      <c r="AM1876" s="252"/>
      <c r="AN1876" s="252"/>
      <c r="AO1876" s="252"/>
      <c r="AP1876" s="252"/>
      <c r="AQ1876" s="265"/>
      <c r="AR1876" s="209"/>
    </row>
    <row r="1877" spans="1:44" ht="13.5" customHeight="1" x14ac:dyDescent="0.2">
      <c r="A1877" s="291"/>
      <c r="B1877" s="276"/>
      <c r="C1877" s="273"/>
      <c r="D1877" s="276"/>
      <c r="E1877" s="282"/>
      <c r="F1877" s="276"/>
      <c r="G1877" s="285"/>
      <c r="H1877" s="198"/>
      <c r="I1877" s="296"/>
      <c r="J1877" s="198"/>
      <c r="K1877" s="233"/>
      <c r="L1877" s="233"/>
      <c r="M1877" s="198"/>
      <c r="N1877" s="185"/>
      <c r="O1877" s="185"/>
      <c r="P1877" s="236"/>
      <c r="Q1877" s="233"/>
      <c r="R1877" s="299"/>
      <c r="S1877" s="32" t="s">
        <v>1975</v>
      </c>
      <c r="T1877" s="78"/>
      <c r="U1877" s="79"/>
      <c r="V1877" s="79"/>
      <c r="W1877" s="79"/>
      <c r="X1877" s="79"/>
      <c r="Y1877" s="79"/>
      <c r="Z1877" s="33" t="str">
        <f t="shared" si="158"/>
        <v/>
      </c>
      <c r="AA1877" s="82">
        <f t="shared" si="162"/>
        <v>0</v>
      </c>
      <c r="AB1877" s="82">
        <f t="shared" si="161"/>
        <v>0</v>
      </c>
      <c r="AC1877" s="339"/>
      <c r="AD1877" s="239"/>
      <c r="AE1877" s="239"/>
      <c r="AF1877" s="185"/>
      <c r="AG1877" s="185"/>
      <c r="AH1877" s="201"/>
      <c r="AI1877" s="201"/>
      <c r="AJ1877" s="217"/>
      <c r="AK1877" s="217"/>
      <c r="AL1877" s="217"/>
      <c r="AM1877" s="253"/>
      <c r="AN1877" s="253"/>
      <c r="AO1877" s="253"/>
      <c r="AP1877" s="253"/>
      <c r="AQ1877" s="266"/>
      <c r="AR1877" s="210"/>
    </row>
    <row r="1878" spans="1:44" ht="25.5" x14ac:dyDescent="0.2">
      <c r="A1878" s="277" t="str">
        <f>IF(E1878&lt;&gt;"",'Información General'!$D$15&amp;"_"&amp;+$A$1+75,"")</f>
        <v/>
      </c>
      <c r="B1878" s="286"/>
      <c r="C1878" s="304"/>
      <c r="D1878" s="286"/>
      <c r="E1878" s="301"/>
      <c r="F1878" s="286"/>
      <c r="G1878" s="224"/>
      <c r="H1878" s="242"/>
      <c r="I1878" s="245">
        <v>75.099999999999994</v>
      </c>
      <c r="J1878" s="227"/>
      <c r="K1878" s="232"/>
      <c r="L1878" s="232"/>
      <c r="M1878" s="227"/>
      <c r="N1878" s="189"/>
      <c r="O1878" s="189"/>
      <c r="P1878" s="192" t="str">
        <f>IF(AND(N1878&lt;&gt;"",O1878&lt;&gt;""),IF(AND(N1878&gt;5,O1878&gt;5),"I",IF(AND(N1878&lt;=5,O1878&gt;5),"II",IF(AND(N1878&gt;5,O1878&lt;=5),"IV",IF(AND(N1878&lt;=5,O1878&lt;=5),"III")))),"")</f>
        <v/>
      </c>
      <c r="Q1878" s="232"/>
      <c r="R1878" s="310">
        <f>IF(Q1878="SI",1,IF(Q1878="NO",3,0))</f>
        <v>0</v>
      </c>
      <c r="S1878" s="28" t="s">
        <v>1976</v>
      </c>
      <c r="T1878" s="73" t="s">
        <v>635</v>
      </c>
      <c r="U1878" s="74" t="s">
        <v>8</v>
      </c>
      <c r="V1878" s="74" t="s">
        <v>11</v>
      </c>
      <c r="W1878" s="74" t="s">
        <v>11</v>
      </c>
      <c r="X1878" s="74" t="s">
        <v>11</v>
      </c>
      <c r="Y1878" s="74" t="s">
        <v>11</v>
      </c>
      <c r="Z1878" s="29" t="str">
        <f t="shared" si="158"/>
        <v>Suficiente</v>
      </c>
      <c r="AA1878" s="80">
        <f t="shared" si="162"/>
        <v>1</v>
      </c>
      <c r="AB1878" s="80">
        <f>IF(Z1878="Deficiente",1,0)</f>
        <v>0</v>
      </c>
      <c r="AC1878" s="307" t="str">
        <f>IF(SUM(R1878:R1902)&gt;=1,IF((SUM(R1878:R1902)/COUNTA(Q1878:Q1902))=1,IF(SUM(AA1878:AA1902)&gt;=1,IF(SUM(AA1878:AA1902)/(SUM(AA1878:AA1902)+SUM(AB1878:AB1902))=100%,"SI","NO"),"NO"),"NO"),"")</f>
        <v/>
      </c>
      <c r="AD1878" s="241" t="str">
        <f>IF($N1878=1,"b","")</f>
        <v/>
      </c>
      <c r="AE1878" s="241" t="str">
        <f>IF($O1878=1,"b","")</f>
        <v/>
      </c>
      <c r="AF1878" s="189"/>
      <c r="AG1878" s="189"/>
      <c r="AH1878" s="202">
        <f>IF(OR($AD1878="b",$AE1878="b"),2,0)</f>
        <v>0</v>
      </c>
      <c r="AI1878" s="202">
        <f>IF(AND($N1878=1,$AF1878=1,$O1878=1,$AG1878=1),1,0)</f>
        <v>0</v>
      </c>
      <c r="AJ1878" s="186">
        <f>IF(AF1878&lt;&gt;"",IF(AI1878=1,1,IF(OR($AF1878&gt;$N1878,AND($AC1878="SI",$AF1878=$N1878),AND($AC1878="NO",$AF1878&lt;&gt;$N1878)),0,1)),0)</f>
        <v>0</v>
      </c>
      <c r="AK1878" s="186">
        <f>IF(AG1878&lt;&gt;"",IF(AI1878=1,1,IF(OR(AG1878&gt;O1878,AND(AC1878="SI",AG1878=O1878),AND(AC1878="NO",AG1878&lt;&gt;O1878)),0,1)),0)</f>
        <v>0</v>
      </c>
      <c r="AL1878" s="186">
        <f>IF(AC1878&lt;&gt;"",(+AI1878+AJ1878+AK1878),0)</f>
        <v>0</v>
      </c>
      <c r="AM1878" s="251" t="str">
        <f>IF($AL1878&gt;=2,IF(AND($AF1878="",$AG1878=""),"",IF(AND($AF1878&gt;5,$AG1878&gt;5),"I","")),"")</f>
        <v/>
      </c>
      <c r="AN1878" s="251" t="str">
        <f>IF($AL1878&gt;=2,IF(AND($AF1878="",$AG1878=""),"",IF(AND($AF1878&lt;6,$AG1878&gt;5),"II","")),"")</f>
        <v/>
      </c>
      <c r="AO1878" s="251" t="str">
        <f>IF($AL1878&gt;=2,IF(AND($AF1878="",$AG1878=""),"",IF(AND($AF1878&lt;6,$AG1878&lt;6),"III","")),"")</f>
        <v/>
      </c>
      <c r="AP1878" s="251" t="str">
        <f>IF($AL1878&gt;=2,IF(AND($AF1878="",$AG1878=""),"",IF(AND($AF1878&gt;5,$AG1878&lt;6),"IV","")),"")</f>
        <v/>
      </c>
      <c r="AQ1878" s="261"/>
      <c r="AR1878" s="254"/>
    </row>
    <row r="1879" spans="1:44" ht="13.5" customHeight="1" x14ac:dyDescent="0.2">
      <c r="A1879" s="278"/>
      <c r="B1879" s="287"/>
      <c r="C1879" s="305"/>
      <c r="D1879" s="287"/>
      <c r="E1879" s="302"/>
      <c r="F1879" s="287"/>
      <c r="G1879" s="225"/>
      <c r="H1879" s="197"/>
      <c r="I1879" s="243"/>
      <c r="J1879" s="182"/>
      <c r="K1879" s="180"/>
      <c r="L1879" s="180"/>
      <c r="M1879" s="182"/>
      <c r="N1879" s="190"/>
      <c r="O1879" s="190"/>
      <c r="P1879" s="193"/>
      <c r="Q1879" s="180"/>
      <c r="R1879" s="257"/>
      <c r="S1879" s="30" t="s">
        <v>1977</v>
      </c>
      <c r="T1879" s="76"/>
      <c r="U1879" s="77"/>
      <c r="V1879" s="77"/>
      <c r="W1879" s="77"/>
      <c r="X1879" s="77"/>
      <c r="Y1879" s="77"/>
      <c r="Z1879" s="31" t="str">
        <f t="shared" si="158"/>
        <v/>
      </c>
      <c r="AA1879" s="81">
        <f t="shared" si="162"/>
        <v>0</v>
      </c>
      <c r="AB1879" s="81">
        <f t="shared" ref="AB1879:AB1902" si="163">IF(Z1879="Deficiente",1,0)</f>
        <v>0</v>
      </c>
      <c r="AC1879" s="308"/>
      <c r="AD1879" s="238"/>
      <c r="AE1879" s="238"/>
      <c r="AF1879" s="190"/>
      <c r="AG1879" s="190"/>
      <c r="AH1879" s="200"/>
      <c r="AI1879" s="200"/>
      <c r="AJ1879" s="187"/>
      <c r="AK1879" s="187"/>
      <c r="AL1879" s="187"/>
      <c r="AM1879" s="252"/>
      <c r="AN1879" s="252"/>
      <c r="AO1879" s="252"/>
      <c r="AP1879" s="252"/>
      <c r="AQ1879" s="262"/>
      <c r="AR1879" s="209"/>
    </row>
    <row r="1880" spans="1:44" ht="13.5" customHeight="1" x14ac:dyDescent="0.2">
      <c r="A1880" s="278"/>
      <c r="B1880" s="287"/>
      <c r="C1880" s="305"/>
      <c r="D1880" s="287"/>
      <c r="E1880" s="302"/>
      <c r="F1880" s="287"/>
      <c r="G1880" s="225"/>
      <c r="H1880" s="197"/>
      <c r="I1880" s="243"/>
      <c r="J1880" s="182"/>
      <c r="K1880" s="180"/>
      <c r="L1880" s="180"/>
      <c r="M1880" s="182"/>
      <c r="N1880" s="190"/>
      <c r="O1880" s="190"/>
      <c r="P1880" s="193"/>
      <c r="Q1880" s="180"/>
      <c r="R1880" s="257"/>
      <c r="S1880" s="30" t="s">
        <v>1978</v>
      </c>
      <c r="T1880" s="76"/>
      <c r="U1880" s="77"/>
      <c r="V1880" s="77"/>
      <c r="W1880" s="77"/>
      <c r="X1880" s="77"/>
      <c r="Y1880" s="77"/>
      <c r="Z1880" s="31" t="str">
        <f t="shared" si="158"/>
        <v/>
      </c>
      <c r="AA1880" s="81">
        <f t="shared" si="162"/>
        <v>0</v>
      </c>
      <c r="AB1880" s="81">
        <f t="shared" si="163"/>
        <v>0</v>
      </c>
      <c r="AC1880" s="308"/>
      <c r="AD1880" s="238"/>
      <c r="AE1880" s="238"/>
      <c r="AF1880" s="190"/>
      <c r="AG1880" s="190"/>
      <c r="AH1880" s="200"/>
      <c r="AI1880" s="200"/>
      <c r="AJ1880" s="187"/>
      <c r="AK1880" s="187"/>
      <c r="AL1880" s="187"/>
      <c r="AM1880" s="252"/>
      <c r="AN1880" s="252"/>
      <c r="AO1880" s="252"/>
      <c r="AP1880" s="252"/>
      <c r="AQ1880" s="262"/>
      <c r="AR1880" s="209"/>
    </row>
    <row r="1881" spans="1:44" ht="13.5" customHeight="1" x14ac:dyDescent="0.2">
      <c r="A1881" s="278"/>
      <c r="B1881" s="287"/>
      <c r="C1881" s="305"/>
      <c r="D1881" s="287"/>
      <c r="E1881" s="302"/>
      <c r="F1881" s="287"/>
      <c r="G1881" s="225"/>
      <c r="H1881" s="197"/>
      <c r="I1881" s="243"/>
      <c r="J1881" s="182"/>
      <c r="K1881" s="180"/>
      <c r="L1881" s="180"/>
      <c r="M1881" s="182"/>
      <c r="N1881" s="190"/>
      <c r="O1881" s="190"/>
      <c r="P1881" s="193"/>
      <c r="Q1881" s="180"/>
      <c r="R1881" s="257"/>
      <c r="S1881" s="30" t="s">
        <v>1979</v>
      </c>
      <c r="T1881" s="76"/>
      <c r="U1881" s="77"/>
      <c r="V1881" s="77"/>
      <c r="W1881" s="77"/>
      <c r="X1881" s="77"/>
      <c r="Y1881" s="77"/>
      <c r="Z1881" s="31" t="str">
        <f t="shared" si="158"/>
        <v/>
      </c>
      <c r="AA1881" s="81">
        <f t="shared" si="162"/>
        <v>0</v>
      </c>
      <c r="AB1881" s="81">
        <f t="shared" si="163"/>
        <v>0</v>
      </c>
      <c r="AC1881" s="308"/>
      <c r="AD1881" s="238"/>
      <c r="AE1881" s="238"/>
      <c r="AF1881" s="190"/>
      <c r="AG1881" s="190"/>
      <c r="AH1881" s="200"/>
      <c r="AI1881" s="200"/>
      <c r="AJ1881" s="187"/>
      <c r="AK1881" s="187"/>
      <c r="AL1881" s="187"/>
      <c r="AM1881" s="252"/>
      <c r="AN1881" s="252"/>
      <c r="AO1881" s="252"/>
      <c r="AP1881" s="252"/>
      <c r="AQ1881" s="262"/>
      <c r="AR1881" s="209"/>
    </row>
    <row r="1882" spans="1:44" ht="13.5" customHeight="1" x14ac:dyDescent="0.2">
      <c r="A1882" s="278"/>
      <c r="B1882" s="287"/>
      <c r="C1882" s="305"/>
      <c r="D1882" s="287"/>
      <c r="E1882" s="302"/>
      <c r="F1882" s="287"/>
      <c r="G1882" s="225"/>
      <c r="H1882" s="197"/>
      <c r="I1882" s="243"/>
      <c r="J1882" s="182"/>
      <c r="K1882" s="180"/>
      <c r="L1882" s="180"/>
      <c r="M1882" s="182"/>
      <c r="N1882" s="190"/>
      <c r="O1882" s="190"/>
      <c r="P1882" s="193"/>
      <c r="Q1882" s="180"/>
      <c r="R1882" s="257"/>
      <c r="S1882" s="30" t="s">
        <v>1980</v>
      </c>
      <c r="T1882" s="76"/>
      <c r="U1882" s="77"/>
      <c r="V1882" s="77"/>
      <c r="W1882" s="77"/>
      <c r="X1882" s="77"/>
      <c r="Y1882" s="77"/>
      <c r="Z1882" s="31" t="str">
        <f t="shared" si="158"/>
        <v/>
      </c>
      <c r="AA1882" s="81">
        <f t="shared" si="162"/>
        <v>0</v>
      </c>
      <c r="AB1882" s="81">
        <f t="shared" si="163"/>
        <v>0</v>
      </c>
      <c r="AC1882" s="308"/>
      <c r="AD1882" s="238"/>
      <c r="AE1882" s="238"/>
      <c r="AF1882" s="190"/>
      <c r="AG1882" s="190"/>
      <c r="AH1882" s="200"/>
      <c r="AI1882" s="200"/>
      <c r="AJ1882" s="187"/>
      <c r="AK1882" s="187"/>
      <c r="AL1882" s="187"/>
      <c r="AM1882" s="252"/>
      <c r="AN1882" s="252"/>
      <c r="AO1882" s="252"/>
      <c r="AP1882" s="252"/>
      <c r="AQ1882" s="262"/>
      <c r="AR1882" s="209"/>
    </row>
    <row r="1883" spans="1:44" ht="13.5" customHeight="1" x14ac:dyDescent="0.2">
      <c r="A1883" s="278"/>
      <c r="B1883" s="287"/>
      <c r="C1883" s="305"/>
      <c r="D1883" s="287"/>
      <c r="E1883" s="302"/>
      <c r="F1883" s="287"/>
      <c r="G1883" s="225"/>
      <c r="H1883" s="197"/>
      <c r="I1883" s="243">
        <v>75.2</v>
      </c>
      <c r="J1883" s="182"/>
      <c r="K1883" s="180"/>
      <c r="L1883" s="180"/>
      <c r="M1883" s="182"/>
      <c r="N1883" s="190"/>
      <c r="O1883" s="190"/>
      <c r="P1883" s="193"/>
      <c r="Q1883" s="180"/>
      <c r="R1883" s="256">
        <f>IF(Q1883="SI",1,IF(Q1883="NO",3,0))</f>
        <v>0</v>
      </c>
      <c r="S1883" s="30" t="s">
        <v>1981</v>
      </c>
      <c r="T1883" s="76"/>
      <c r="U1883" s="77"/>
      <c r="V1883" s="77"/>
      <c r="W1883" s="77"/>
      <c r="X1883" s="77"/>
      <c r="Y1883" s="77"/>
      <c r="Z1883" s="31" t="str">
        <f t="shared" si="158"/>
        <v/>
      </c>
      <c r="AA1883" s="81">
        <f t="shared" si="162"/>
        <v>0</v>
      </c>
      <c r="AB1883" s="81">
        <f t="shared" si="163"/>
        <v>0</v>
      </c>
      <c r="AC1883" s="308"/>
      <c r="AD1883" s="238"/>
      <c r="AE1883" s="238"/>
      <c r="AF1883" s="190"/>
      <c r="AG1883" s="190"/>
      <c r="AH1883" s="200"/>
      <c r="AI1883" s="200"/>
      <c r="AJ1883" s="187"/>
      <c r="AK1883" s="187"/>
      <c r="AL1883" s="187"/>
      <c r="AM1883" s="252"/>
      <c r="AN1883" s="252"/>
      <c r="AO1883" s="252"/>
      <c r="AP1883" s="252"/>
      <c r="AQ1883" s="262"/>
      <c r="AR1883" s="255"/>
    </row>
    <row r="1884" spans="1:44" ht="13.5" customHeight="1" x14ac:dyDescent="0.2">
      <c r="A1884" s="278"/>
      <c r="B1884" s="287"/>
      <c r="C1884" s="305"/>
      <c r="D1884" s="287"/>
      <c r="E1884" s="302"/>
      <c r="F1884" s="287"/>
      <c r="G1884" s="225"/>
      <c r="H1884" s="197"/>
      <c r="I1884" s="243"/>
      <c r="J1884" s="182"/>
      <c r="K1884" s="180"/>
      <c r="L1884" s="180"/>
      <c r="M1884" s="182"/>
      <c r="N1884" s="190"/>
      <c r="O1884" s="190"/>
      <c r="P1884" s="193"/>
      <c r="Q1884" s="180"/>
      <c r="R1884" s="257"/>
      <c r="S1884" s="30" t="s">
        <v>1982</v>
      </c>
      <c r="T1884" s="76"/>
      <c r="U1884" s="77"/>
      <c r="V1884" s="77"/>
      <c r="W1884" s="77"/>
      <c r="X1884" s="77"/>
      <c r="Y1884" s="77"/>
      <c r="Z1884" s="31" t="str">
        <f t="shared" si="158"/>
        <v/>
      </c>
      <c r="AA1884" s="81">
        <f t="shared" si="162"/>
        <v>0</v>
      </c>
      <c r="AB1884" s="81">
        <f t="shared" si="163"/>
        <v>0</v>
      </c>
      <c r="AC1884" s="308"/>
      <c r="AD1884" s="238"/>
      <c r="AE1884" s="238"/>
      <c r="AF1884" s="190"/>
      <c r="AG1884" s="190"/>
      <c r="AH1884" s="200"/>
      <c r="AI1884" s="200"/>
      <c r="AJ1884" s="187"/>
      <c r="AK1884" s="187"/>
      <c r="AL1884" s="187"/>
      <c r="AM1884" s="252"/>
      <c r="AN1884" s="252"/>
      <c r="AO1884" s="252"/>
      <c r="AP1884" s="252"/>
      <c r="AQ1884" s="262"/>
      <c r="AR1884" s="209"/>
    </row>
    <row r="1885" spans="1:44" ht="13.5" customHeight="1" x14ac:dyDescent="0.2">
      <c r="A1885" s="278"/>
      <c r="B1885" s="287"/>
      <c r="C1885" s="305"/>
      <c r="D1885" s="287"/>
      <c r="E1885" s="302"/>
      <c r="F1885" s="287"/>
      <c r="G1885" s="225"/>
      <c r="H1885" s="197"/>
      <c r="I1885" s="243"/>
      <c r="J1885" s="182"/>
      <c r="K1885" s="180"/>
      <c r="L1885" s="180"/>
      <c r="M1885" s="182"/>
      <c r="N1885" s="190"/>
      <c r="O1885" s="190"/>
      <c r="P1885" s="193"/>
      <c r="Q1885" s="180"/>
      <c r="R1885" s="257"/>
      <c r="S1885" s="30" t="s">
        <v>1983</v>
      </c>
      <c r="T1885" s="76"/>
      <c r="U1885" s="77"/>
      <c r="V1885" s="77"/>
      <c r="W1885" s="77"/>
      <c r="X1885" s="77"/>
      <c r="Y1885" s="77"/>
      <c r="Z1885" s="31" t="str">
        <f t="shared" si="158"/>
        <v/>
      </c>
      <c r="AA1885" s="81">
        <f t="shared" si="162"/>
        <v>0</v>
      </c>
      <c r="AB1885" s="81">
        <f t="shared" si="163"/>
        <v>0</v>
      </c>
      <c r="AC1885" s="308"/>
      <c r="AD1885" s="238"/>
      <c r="AE1885" s="238"/>
      <c r="AF1885" s="190"/>
      <c r="AG1885" s="190"/>
      <c r="AH1885" s="200"/>
      <c r="AI1885" s="200"/>
      <c r="AJ1885" s="187"/>
      <c r="AK1885" s="187"/>
      <c r="AL1885" s="187"/>
      <c r="AM1885" s="252"/>
      <c r="AN1885" s="252"/>
      <c r="AO1885" s="252"/>
      <c r="AP1885" s="252"/>
      <c r="AQ1885" s="262"/>
      <c r="AR1885" s="209"/>
    </row>
    <row r="1886" spans="1:44" ht="13.5" customHeight="1" x14ac:dyDescent="0.2">
      <c r="A1886" s="278"/>
      <c r="B1886" s="287"/>
      <c r="C1886" s="305"/>
      <c r="D1886" s="287"/>
      <c r="E1886" s="302"/>
      <c r="F1886" s="287"/>
      <c r="G1886" s="225"/>
      <c r="H1886" s="197"/>
      <c r="I1886" s="243"/>
      <c r="J1886" s="182"/>
      <c r="K1886" s="180"/>
      <c r="L1886" s="180"/>
      <c r="M1886" s="182"/>
      <c r="N1886" s="190"/>
      <c r="O1886" s="190"/>
      <c r="P1886" s="193"/>
      <c r="Q1886" s="180"/>
      <c r="R1886" s="257"/>
      <c r="S1886" s="30" t="s">
        <v>1984</v>
      </c>
      <c r="T1886" s="76"/>
      <c r="U1886" s="77"/>
      <c r="V1886" s="77"/>
      <c r="W1886" s="77"/>
      <c r="X1886" s="77"/>
      <c r="Y1886" s="77"/>
      <c r="Z1886" s="31" t="str">
        <f t="shared" si="158"/>
        <v/>
      </c>
      <c r="AA1886" s="81">
        <f t="shared" si="162"/>
        <v>0</v>
      </c>
      <c r="AB1886" s="81">
        <f t="shared" si="163"/>
        <v>0</v>
      </c>
      <c r="AC1886" s="308"/>
      <c r="AD1886" s="238"/>
      <c r="AE1886" s="238"/>
      <c r="AF1886" s="190"/>
      <c r="AG1886" s="190"/>
      <c r="AH1886" s="200"/>
      <c r="AI1886" s="200"/>
      <c r="AJ1886" s="187"/>
      <c r="AK1886" s="187"/>
      <c r="AL1886" s="187"/>
      <c r="AM1886" s="252"/>
      <c r="AN1886" s="252"/>
      <c r="AO1886" s="252"/>
      <c r="AP1886" s="252"/>
      <c r="AQ1886" s="262"/>
      <c r="AR1886" s="209"/>
    </row>
    <row r="1887" spans="1:44" ht="13.5" customHeight="1" x14ac:dyDescent="0.2">
      <c r="A1887" s="278"/>
      <c r="B1887" s="287"/>
      <c r="C1887" s="305"/>
      <c r="D1887" s="287"/>
      <c r="E1887" s="302"/>
      <c r="F1887" s="287"/>
      <c r="G1887" s="225"/>
      <c r="H1887" s="197"/>
      <c r="I1887" s="243"/>
      <c r="J1887" s="182"/>
      <c r="K1887" s="180"/>
      <c r="L1887" s="180"/>
      <c r="M1887" s="182"/>
      <c r="N1887" s="190"/>
      <c r="O1887" s="190"/>
      <c r="P1887" s="193"/>
      <c r="Q1887" s="180"/>
      <c r="R1887" s="257"/>
      <c r="S1887" s="30" t="s">
        <v>1985</v>
      </c>
      <c r="T1887" s="76"/>
      <c r="U1887" s="77"/>
      <c r="V1887" s="77"/>
      <c r="W1887" s="77"/>
      <c r="X1887" s="77"/>
      <c r="Y1887" s="77"/>
      <c r="Z1887" s="31" t="str">
        <f t="shared" si="158"/>
        <v/>
      </c>
      <c r="AA1887" s="81">
        <f t="shared" si="162"/>
        <v>0</v>
      </c>
      <c r="AB1887" s="81">
        <f t="shared" si="163"/>
        <v>0</v>
      </c>
      <c r="AC1887" s="308"/>
      <c r="AD1887" s="238"/>
      <c r="AE1887" s="238"/>
      <c r="AF1887" s="190"/>
      <c r="AG1887" s="190"/>
      <c r="AH1887" s="200"/>
      <c r="AI1887" s="200"/>
      <c r="AJ1887" s="187"/>
      <c r="AK1887" s="187"/>
      <c r="AL1887" s="187"/>
      <c r="AM1887" s="252"/>
      <c r="AN1887" s="252"/>
      <c r="AO1887" s="252"/>
      <c r="AP1887" s="252"/>
      <c r="AQ1887" s="262"/>
      <c r="AR1887" s="209"/>
    </row>
    <row r="1888" spans="1:44" ht="13.5" customHeight="1" x14ac:dyDescent="0.2">
      <c r="A1888" s="278"/>
      <c r="B1888" s="287"/>
      <c r="C1888" s="305"/>
      <c r="D1888" s="287"/>
      <c r="E1888" s="302"/>
      <c r="F1888" s="287"/>
      <c r="G1888" s="225"/>
      <c r="H1888" s="197"/>
      <c r="I1888" s="243">
        <v>75.3</v>
      </c>
      <c r="J1888" s="182"/>
      <c r="K1888" s="180"/>
      <c r="L1888" s="180"/>
      <c r="M1888" s="182"/>
      <c r="N1888" s="190"/>
      <c r="O1888" s="190"/>
      <c r="P1888" s="193"/>
      <c r="Q1888" s="180"/>
      <c r="R1888" s="256">
        <f>IF(Q1888="SI",1,IF(Q1888="NO",3,0))</f>
        <v>0</v>
      </c>
      <c r="S1888" s="30" t="s">
        <v>1986</v>
      </c>
      <c r="T1888" s="76"/>
      <c r="U1888" s="77"/>
      <c r="V1888" s="77"/>
      <c r="W1888" s="77"/>
      <c r="X1888" s="77"/>
      <c r="Y1888" s="77"/>
      <c r="Z1888" s="31" t="str">
        <f t="shared" ref="Z1888:Z1951" si="164">IF($T1888&lt;&gt;"",IF(AND(V1888="SI",W1888="SI",X1888="SI",Y1888="SI"),"Suficiente",IF(OR(V1888="NO",W1888="NO",X1888="NO",Y1888="NO"),"Deficiente",IF(OR(V1888="",W1888="",X1888="",Y1888=""),"Falta Valorar el Control",""))),"")</f>
        <v/>
      </c>
      <c r="AA1888" s="81">
        <f t="shared" si="162"/>
        <v>0</v>
      </c>
      <c r="AB1888" s="81">
        <f t="shared" si="163"/>
        <v>0</v>
      </c>
      <c r="AC1888" s="308"/>
      <c r="AD1888" s="238"/>
      <c r="AE1888" s="238"/>
      <c r="AF1888" s="190"/>
      <c r="AG1888" s="190"/>
      <c r="AH1888" s="200"/>
      <c r="AI1888" s="200"/>
      <c r="AJ1888" s="187"/>
      <c r="AK1888" s="187"/>
      <c r="AL1888" s="187"/>
      <c r="AM1888" s="252"/>
      <c r="AN1888" s="252"/>
      <c r="AO1888" s="252"/>
      <c r="AP1888" s="252"/>
      <c r="AQ1888" s="262"/>
      <c r="AR1888" s="255"/>
    </row>
    <row r="1889" spans="1:44" ht="13.5" customHeight="1" x14ac:dyDescent="0.2">
      <c r="A1889" s="278"/>
      <c r="B1889" s="287"/>
      <c r="C1889" s="305"/>
      <c r="D1889" s="287"/>
      <c r="E1889" s="302"/>
      <c r="F1889" s="287"/>
      <c r="G1889" s="225"/>
      <c r="H1889" s="197"/>
      <c r="I1889" s="243"/>
      <c r="J1889" s="182"/>
      <c r="K1889" s="180"/>
      <c r="L1889" s="180"/>
      <c r="M1889" s="182"/>
      <c r="N1889" s="190"/>
      <c r="O1889" s="190"/>
      <c r="P1889" s="193"/>
      <c r="Q1889" s="180"/>
      <c r="R1889" s="257"/>
      <c r="S1889" s="30" t="s">
        <v>1987</v>
      </c>
      <c r="T1889" s="76"/>
      <c r="U1889" s="77"/>
      <c r="V1889" s="77"/>
      <c r="W1889" s="77"/>
      <c r="X1889" s="77"/>
      <c r="Y1889" s="77"/>
      <c r="Z1889" s="31" t="str">
        <f t="shared" si="164"/>
        <v/>
      </c>
      <c r="AA1889" s="81">
        <f t="shared" si="162"/>
        <v>0</v>
      </c>
      <c r="AB1889" s="81">
        <f t="shared" si="163"/>
        <v>0</v>
      </c>
      <c r="AC1889" s="308"/>
      <c r="AD1889" s="238"/>
      <c r="AE1889" s="238"/>
      <c r="AF1889" s="190"/>
      <c r="AG1889" s="190"/>
      <c r="AH1889" s="200"/>
      <c r="AI1889" s="200"/>
      <c r="AJ1889" s="187"/>
      <c r="AK1889" s="187"/>
      <c r="AL1889" s="187"/>
      <c r="AM1889" s="252"/>
      <c r="AN1889" s="252"/>
      <c r="AO1889" s="252"/>
      <c r="AP1889" s="252"/>
      <c r="AQ1889" s="262"/>
      <c r="AR1889" s="209"/>
    </row>
    <row r="1890" spans="1:44" ht="13.5" customHeight="1" x14ac:dyDescent="0.2">
      <c r="A1890" s="278"/>
      <c r="B1890" s="287"/>
      <c r="C1890" s="305"/>
      <c r="D1890" s="287"/>
      <c r="E1890" s="302"/>
      <c r="F1890" s="287"/>
      <c r="G1890" s="225"/>
      <c r="H1890" s="197"/>
      <c r="I1890" s="243"/>
      <c r="J1890" s="182"/>
      <c r="K1890" s="180"/>
      <c r="L1890" s="180"/>
      <c r="M1890" s="182"/>
      <c r="N1890" s="190"/>
      <c r="O1890" s="190"/>
      <c r="P1890" s="193"/>
      <c r="Q1890" s="180"/>
      <c r="R1890" s="257"/>
      <c r="S1890" s="30" t="s">
        <v>1988</v>
      </c>
      <c r="T1890" s="76"/>
      <c r="U1890" s="77"/>
      <c r="V1890" s="77"/>
      <c r="W1890" s="77"/>
      <c r="X1890" s="77"/>
      <c r="Y1890" s="77"/>
      <c r="Z1890" s="31" t="str">
        <f t="shared" si="164"/>
        <v/>
      </c>
      <c r="AA1890" s="81">
        <f t="shared" si="162"/>
        <v>0</v>
      </c>
      <c r="AB1890" s="81">
        <f t="shared" si="163"/>
        <v>0</v>
      </c>
      <c r="AC1890" s="308"/>
      <c r="AD1890" s="238"/>
      <c r="AE1890" s="238"/>
      <c r="AF1890" s="190"/>
      <c r="AG1890" s="190"/>
      <c r="AH1890" s="200"/>
      <c r="AI1890" s="200"/>
      <c r="AJ1890" s="187"/>
      <c r="AK1890" s="187"/>
      <c r="AL1890" s="187"/>
      <c r="AM1890" s="252"/>
      <c r="AN1890" s="252"/>
      <c r="AO1890" s="252"/>
      <c r="AP1890" s="252"/>
      <c r="AQ1890" s="262"/>
      <c r="AR1890" s="209"/>
    </row>
    <row r="1891" spans="1:44" ht="13.5" customHeight="1" x14ac:dyDescent="0.2">
      <c r="A1891" s="278"/>
      <c r="B1891" s="287"/>
      <c r="C1891" s="305"/>
      <c r="D1891" s="287"/>
      <c r="E1891" s="302"/>
      <c r="F1891" s="287"/>
      <c r="G1891" s="225"/>
      <c r="H1891" s="197"/>
      <c r="I1891" s="243"/>
      <c r="J1891" s="182"/>
      <c r="K1891" s="180"/>
      <c r="L1891" s="180"/>
      <c r="M1891" s="182"/>
      <c r="N1891" s="190"/>
      <c r="O1891" s="190"/>
      <c r="P1891" s="193"/>
      <c r="Q1891" s="180"/>
      <c r="R1891" s="257"/>
      <c r="S1891" s="30" t="s">
        <v>1989</v>
      </c>
      <c r="T1891" s="76"/>
      <c r="U1891" s="77"/>
      <c r="V1891" s="77"/>
      <c r="W1891" s="77"/>
      <c r="X1891" s="77"/>
      <c r="Y1891" s="77"/>
      <c r="Z1891" s="31" t="str">
        <f t="shared" si="164"/>
        <v/>
      </c>
      <c r="AA1891" s="81">
        <f t="shared" si="162"/>
        <v>0</v>
      </c>
      <c r="AB1891" s="81">
        <f t="shared" si="163"/>
        <v>0</v>
      </c>
      <c r="AC1891" s="308"/>
      <c r="AD1891" s="238"/>
      <c r="AE1891" s="238"/>
      <c r="AF1891" s="190"/>
      <c r="AG1891" s="190"/>
      <c r="AH1891" s="200"/>
      <c r="AI1891" s="200"/>
      <c r="AJ1891" s="187"/>
      <c r="AK1891" s="187"/>
      <c r="AL1891" s="187"/>
      <c r="AM1891" s="252"/>
      <c r="AN1891" s="252"/>
      <c r="AO1891" s="252"/>
      <c r="AP1891" s="252"/>
      <c r="AQ1891" s="262"/>
      <c r="AR1891" s="209"/>
    </row>
    <row r="1892" spans="1:44" ht="13.5" customHeight="1" x14ac:dyDescent="0.2">
      <c r="A1892" s="278"/>
      <c r="B1892" s="287"/>
      <c r="C1892" s="305"/>
      <c r="D1892" s="287"/>
      <c r="E1892" s="302"/>
      <c r="F1892" s="287"/>
      <c r="G1892" s="225"/>
      <c r="H1892" s="197"/>
      <c r="I1892" s="243"/>
      <c r="J1892" s="182"/>
      <c r="K1892" s="180"/>
      <c r="L1892" s="180"/>
      <c r="M1892" s="182"/>
      <c r="N1892" s="190"/>
      <c r="O1892" s="190"/>
      <c r="P1892" s="193"/>
      <c r="Q1892" s="180"/>
      <c r="R1892" s="257"/>
      <c r="S1892" s="30" t="s">
        <v>1990</v>
      </c>
      <c r="T1892" s="76"/>
      <c r="U1892" s="77"/>
      <c r="V1892" s="77"/>
      <c r="W1892" s="77"/>
      <c r="X1892" s="77"/>
      <c r="Y1892" s="77"/>
      <c r="Z1892" s="31" t="str">
        <f t="shared" si="164"/>
        <v/>
      </c>
      <c r="AA1892" s="81">
        <f t="shared" ref="AA1892:AA1903" si="165">IF(Z1892="Suficiente",1,0)</f>
        <v>0</v>
      </c>
      <c r="AB1892" s="81">
        <f t="shared" si="163"/>
        <v>0</v>
      </c>
      <c r="AC1892" s="308"/>
      <c r="AD1892" s="238"/>
      <c r="AE1892" s="238"/>
      <c r="AF1892" s="190"/>
      <c r="AG1892" s="190"/>
      <c r="AH1892" s="200"/>
      <c r="AI1892" s="200"/>
      <c r="AJ1892" s="187"/>
      <c r="AK1892" s="187"/>
      <c r="AL1892" s="187"/>
      <c r="AM1892" s="252"/>
      <c r="AN1892" s="252"/>
      <c r="AO1892" s="252"/>
      <c r="AP1892" s="252"/>
      <c r="AQ1892" s="262"/>
      <c r="AR1892" s="209"/>
    </row>
    <row r="1893" spans="1:44" ht="13.5" customHeight="1" x14ac:dyDescent="0.2">
      <c r="A1893" s="278"/>
      <c r="B1893" s="287"/>
      <c r="C1893" s="305"/>
      <c r="D1893" s="287"/>
      <c r="E1893" s="302"/>
      <c r="F1893" s="287"/>
      <c r="G1893" s="225"/>
      <c r="H1893" s="197"/>
      <c r="I1893" s="243">
        <v>75.400000000000006</v>
      </c>
      <c r="J1893" s="182"/>
      <c r="K1893" s="180"/>
      <c r="L1893" s="180"/>
      <c r="M1893" s="182"/>
      <c r="N1893" s="190"/>
      <c r="O1893" s="190"/>
      <c r="P1893" s="193"/>
      <c r="Q1893" s="180"/>
      <c r="R1893" s="256">
        <f>IF(Q1893="SI",1,IF(Q1893="NO",3,0))</f>
        <v>0</v>
      </c>
      <c r="S1893" s="30" t="s">
        <v>1991</v>
      </c>
      <c r="T1893" s="76"/>
      <c r="U1893" s="77"/>
      <c r="V1893" s="77"/>
      <c r="W1893" s="77"/>
      <c r="X1893" s="77"/>
      <c r="Y1893" s="77"/>
      <c r="Z1893" s="31" t="str">
        <f t="shared" si="164"/>
        <v/>
      </c>
      <c r="AA1893" s="81">
        <f t="shared" si="165"/>
        <v>0</v>
      </c>
      <c r="AB1893" s="81">
        <f t="shared" si="163"/>
        <v>0</v>
      </c>
      <c r="AC1893" s="308"/>
      <c r="AD1893" s="238"/>
      <c r="AE1893" s="238"/>
      <c r="AF1893" s="190"/>
      <c r="AG1893" s="190"/>
      <c r="AH1893" s="200"/>
      <c r="AI1893" s="200"/>
      <c r="AJ1893" s="187"/>
      <c r="AK1893" s="187"/>
      <c r="AL1893" s="187"/>
      <c r="AM1893" s="252"/>
      <c r="AN1893" s="252"/>
      <c r="AO1893" s="252"/>
      <c r="AP1893" s="252"/>
      <c r="AQ1893" s="262"/>
      <c r="AR1893" s="255"/>
    </row>
    <row r="1894" spans="1:44" ht="13.5" customHeight="1" x14ac:dyDescent="0.2">
      <c r="A1894" s="278"/>
      <c r="B1894" s="287"/>
      <c r="C1894" s="305"/>
      <c r="D1894" s="287"/>
      <c r="E1894" s="302"/>
      <c r="F1894" s="287"/>
      <c r="G1894" s="225"/>
      <c r="H1894" s="197"/>
      <c r="I1894" s="243"/>
      <c r="J1894" s="182"/>
      <c r="K1894" s="180"/>
      <c r="L1894" s="180"/>
      <c r="M1894" s="182"/>
      <c r="N1894" s="190"/>
      <c r="O1894" s="190"/>
      <c r="P1894" s="193"/>
      <c r="Q1894" s="180"/>
      <c r="R1894" s="257"/>
      <c r="S1894" s="30" t="s">
        <v>1992</v>
      </c>
      <c r="T1894" s="76"/>
      <c r="U1894" s="77"/>
      <c r="V1894" s="77"/>
      <c r="W1894" s="77"/>
      <c r="X1894" s="77"/>
      <c r="Y1894" s="77"/>
      <c r="Z1894" s="31" t="str">
        <f t="shared" si="164"/>
        <v/>
      </c>
      <c r="AA1894" s="81">
        <f t="shared" si="165"/>
        <v>0</v>
      </c>
      <c r="AB1894" s="81">
        <f t="shared" si="163"/>
        <v>0</v>
      </c>
      <c r="AC1894" s="308"/>
      <c r="AD1894" s="238"/>
      <c r="AE1894" s="238"/>
      <c r="AF1894" s="190"/>
      <c r="AG1894" s="190"/>
      <c r="AH1894" s="200"/>
      <c r="AI1894" s="200"/>
      <c r="AJ1894" s="187"/>
      <c r="AK1894" s="187"/>
      <c r="AL1894" s="187"/>
      <c r="AM1894" s="252"/>
      <c r="AN1894" s="252"/>
      <c r="AO1894" s="252"/>
      <c r="AP1894" s="252"/>
      <c r="AQ1894" s="262"/>
      <c r="AR1894" s="209"/>
    </row>
    <row r="1895" spans="1:44" ht="13.5" customHeight="1" x14ac:dyDescent="0.2">
      <c r="A1895" s="278"/>
      <c r="B1895" s="287"/>
      <c r="C1895" s="305"/>
      <c r="D1895" s="287"/>
      <c r="E1895" s="302"/>
      <c r="F1895" s="287"/>
      <c r="G1895" s="225"/>
      <c r="H1895" s="197"/>
      <c r="I1895" s="243"/>
      <c r="J1895" s="182"/>
      <c r="K1895" s="180"/>
      <c r="L1895" s="180"/>
      <c r="M1895" s="182"/>
      <c r="N1895" s="190"/>
      <c r="O1895" s="190"/>
      <c r="P1895" s="193"/>
      <c r="Q1895" s="180"/>
      <c r="R1895" s="257"/>
      <c r="S1895" s="30" t="s">
        <v>1993</v>
      </c>
      <c r="T1895" s="76"/>
      <c r="U1895" s="77"/>
      <c r="V1895" s="77"/>
      <c r="W1895" s="77"/>
      <c r="X1895" s="77"/>
      <c r="Y1895" s="77"/>
      <c r="Z1895" s="31" t="str">
        <f t="shared" si="164"/>
        <v/>
      </c>
      <c r="AA1895" s="81">
        <f t="shared" si="165"/>
        <v>0</v>
      </c>
      <c r="AB1895" s="81">
        <f t="shared" si="163"/>
        <v>0</v>
      </c>
      <c r="AC1895" s="308"/>
      <c r="AD1895" s="238"/>
      <c r="AE1895" s="238"/>
      <c r="AF1895" s="190"/>
      <c r="AG1895" s="190"/>
      <c r="AH1895" s="200"/>
      <c r="AI1895" s="200"/>
      <c r="AJ1895" s="187"/>
      <c r="AK1895" s="187"/>
      <c r="AL1895" s="187"/>
      <c r="AM1895" s="252"/>
      <c r="AN1895" s="252"/>
      <c r="AO1895" s="252"/>
      <c r="AP1895" s="252"/>
      <c r="AQ1895" s="262"/>
      <c r="AR1895" s="209"/>
    </row>
    <row r="1896" spans="1:44" ht="13.5" customHeight="1" x14ac:dyDescent="0.2">
      <c r="A1896" s="278"/>
      <c r="B1896" s="287"/>
      <c r="C1896" s="305"/>
      <c r="D1896" s="287"/>
      <c r="E1896" s="302"/>
      <c r="F1896" s="287"/>
      <c r="G1896" s="225"/>
      <c r="H1896" s="197"/>
      <c r="I1896" s="243"/>
      <c r="J1896" s="182"/>
      <c r="K1896" s="180"/>
      <c r="L1896" s="180"/>
      <c r="M1896" s="182"/>
      <c r="N1896" s="190"/>
      <c r="O1896" s="190"/>
      <c r="P1896" s="193"/>
      <c r="Q1896" s="180"/>
      <c r="R1896" s="257"/>
      <c r="S1896" s="30" t="s">
        <v>1994</v>
      </c>
      <c r="T1896" s="76"/>
      <c r="U1896" s="77"/>
      <c r="V1896" s="77"/>
      <c r="W1896" s="77"/>
      <c r="X1896" s="77"/>
      <c r="Y1896" s="77"/>
      <c r="Z1896" s="31" t="str">
        <f t="shared" si="164"/>
        <v/>
      </c>
      <c r="AA1896" s="81">
        <f t="shared" si="165"/>
        <v>0</v>
      </c>
      <c r="AB1896" s="81">
        <f t="shared" si="163"/>
        <v>0</v>
      </c>
      <c r="AC1896" s="308"/>
      <c r="AD1896" s="238"/>
      <c r="AE1896" s="238"/>
      <c r="AF1896" s="190"/>
      <c r="AG1896" s="190"/>
      <c r="AH1896" s="200"/>
      <c r="AI1896" s="200"/>
      <c r="AJ1896" s="187"/>
      <c r="AK1896" s="187"/>
      <c r="AL1896" s="187"/>
      <c r="AM1896" s="252"/>
      <c r="AN1896" s="252"/>
      <c r="AO1896" s="252"/>
      <c r="AP1896" s="252"/>
      <c r="AQ1896" s="262"/>
      <c r="AR1896" s="209"/>
    </row>
    <row r="1897" spans="1:44" ht="13.5" customHeight="1" x14ac:dyDescent="0.2">
      <c r="A1897" s="278"/>
      <c r="B1897" s="287"/>
      <c r="C1897" s="305"/>
      <c r="D1897" s="287"/>
      <c r="E1897" s="302"/>
      <c r="F1897" s="287"/>
      <c r="G1897" s="225"/>
      <c r="H1897" s="197"/>
      <c r="I1897" s="243"/>
      <c r="J1897" s="182"/>
      <c r="K1897" s="180"/>
      <c r="L1897" s="180"/>
      <c r="M1897" s="182"/>
      <c r="N1897" s="190"/>
      <c r="O1897" s="190"/>
      <c r="P1897" s="193"/>
      <c r="Q1897" s="180"/>
      <c r="R1897" s="257"/>
      <c r="S1897" s="30" t="s">
        <v>1995</v>
      </c>
      <c r="T1897" s="76"/>
      <c r="U1897" s="77"/>
      <c r="V1897" s="77"/>
      <c r="W1897" s="77"/>
      <c r="X1897" s="77"/>
      <c r="Y1897" s="77"/>
      <c r="Z1897" s="31" t="str">
        <f t="shared" si="164"/>
        <v/>
      </c>
      <c r="AA1897" s="81">
        <f t="shared" si="165"/>
        <v>0</v>
      </c>
      <c r="AB1897" s="81">
        <f t="shared" si="163"/>
        <v>0</v>
      </c>
      <c r="AC1897" s="308"/>
      <c r="AD1897" s="238"/>
      <c r="AE1897" s="238"/>
      <c r="AF1897" s="190"/>
      <c r="AG1897" s="190"/>
      <c r="AH1897" s="200"/>
      <c r="AI1897" s="200"/>
      <c r="AJ1897" s="187"/>
      <c r="AK1897" s="187"/>
      <c r="AL1897" s="187"/>
      <c r="AM1897" s="252"/>
      <c r="AN1897" s="252"/>
      <c r="AO1897" s="252"/>
      <c r="AP1897" s="252"/>
      <c r="AQ1897" s="262"/>
      <c r="AR1897" s="209"/>
    </row>
    <row r="1898" spans="1:44" ht="13.5" customHeight="1" x14ac:dyDescent="0.2">
      <c r="A1898" s="278"/>
      <c r="B1898" s="287"/>
      <c r="C1898" s="305"/>
      <c r="D1898" s="287"/>
      <c r="E1898" s="302"/>
      <c r="F1898" s="287"/>
      <c r="G1898" s="225"/>
      <c r="H1898" s="197"/>
      <c r="I1898" s="243">
        <v>75.5</v>
      </c>
      <c r="J1898" s="182"/>
      <c r="K1898" s="180"/>
      <c r="L1898" s="180"/>
      <c r="M1898" s="182"/>
      <c r="N1898" s="190"/>
      <c r="O1898" s="190"/>
      <c r="P1898" s="193"/>
      <c r="Q1898" s="180"/>
      <c r="R1898" s="256">
        <f>IF(Q1898="SI",1,IF(Q1898="NO",3,0))</f>
        <v>0</v>
      </c>
      <c r="S1898" s="30" t="s">
        <v>1996</v>
      </c>
      <c r="T1898" s="76"/>
      <c r="U1898" s="77"/>
      <c r="V1898" s="77"/>
      <c r="W1898" s="77"/>
      <c r="X1898" s="77"/>
      <c r="Y1898" s="77"/>
      <c r="Z1898" s="31" t="str">
        <f t="shared" si="164"/>
        <v/>
      </c>
      <c r="AA1898" s="81">
        <f t="shared" si="165"/>
        <v>0</v>
      </c>
      <c r="AB1898" s="81">
        <f t="shared" si="163"/>
        <v>0</v>
      </c>
      <c r="AC1898" s="308"/>
      <c r="AD1898" s="238"/>
      <c r="AE1898" s="238"/>
      <c r="AF1898" s="190"/>
      <c r="AG1898" s="190"/>
      <c r="AH1898" s="200"/>
      <c r="AI1898" s="200"/>
      <c r="AJ1898" s="187"/>
      <c r="AK1898" s="187"/>
      <c r="AL1898" s="187"/>
      <c r="AM1898" s="252"/>
      <c r="AN1898" s="252"/>
      <c r="AO1898" s="252"/>
      <c r="AP1898" s="252"/>
      <c r="AQ1898" s="262"/>
      <c r="AR1898" s="255"/>
    </row>
    <row r="1899" spans="1:44" ht="13.5" customHeight="1" x14ac:dyDescent="0.2">
      <c r="A1899" s="278"/>
      <c r="B1899" s="287"/>
      <c r="C1899" s="305"/>
      <c r="D1899" s="287"/>
      <c r="E1899" s="302"/>
      <c r="F1899" s="287"/>
      <c r="G1899" s="225"/>
      <c r="H1899" s="197"/>
      <c r="I1899" s="243"/>
      <c r="J1899" s="182"/>
      <c r="K1899" s="180"/>
      <c r="L1899" s="180"/>
      <c r="M1899" s="182"/>
      <c r="N1899" s="190"/>
      <c r="O1899" s="190"/>
      <c r="P1899" s="193"/>
      <c r="Q1899" s="180"/>
      <c r="R1899" s="257"/>
      <c r="S1899" s="30" t="s">
        <v>1997</v>
      </c>
      <c r="T1899" s="76"/>
      <c r="U1899" s="77"/>
      <c r="V1899" s="77"/>
      <c r="W1899" s="77"/>
      <c r="X1899" s="77"/>
      <c r="Y1899" s="77"/>
      <c r="Z1899" s="31" t="str">
        <f t="shared" si="164"/>
        <v/>
      </c>
      <c r="AA1899" s="81">
        <f t="shared" si="165"/>
        <v>0</v>
      </c>
      <c r="AB1899" s="81">
        <f t="shared" si="163"/>
        <v>0</v>
      </c>
      <c r="AC1899" s="308"/>
      <c r="AD1899" s="238"/>
      <c r="AE1899" s="238"/>
      <c r="AF1899" s="190"/>
      <c r="AG1899" s="190"/>
      <c r="AH1899" s="200"/>
      <c r="AI1899" s="200"/>
      <c r="AJ1899" s="187"/>
      <c r="AK1899" s="187"/>
      <c r="AL1899" s="187"/>
      <c r="AM1899" s="252"/>
      <c r="AN1899" s="252"/>
      <c r="AO1899" s="252"/>
      <c r="AP1899" s="252"/>
      <c r="AQ1899" s="262"/>
      <c r="AR1899" s="209"/>
    </row>
    <row r="1900" spans="1:44" ht="13.5" customHeight="1" x14ac:dyDescent="0.2">
      <c r="A1900" s="278"/>
      <c r="B1900" s="287"/>
      <c r="C1900" s="305"/>
      <c r="D1900" s="287"/>
      <c r="E1900" s="302"/>
      <c r="F1900" s="287"/>
      <c r="G1900" s="225"/>
      <c r="H1900" s="197"/>
      <c r="I1900" s="243"/>
      <c r="J1900" s="182"/>
      <c r="K1900" s="180"/>
      <c r="L1900" s="180"/>
      <c r="M1900" s="182"/>
      <c r="N1900" s="190"/>
      <c r="O1900" s="190"/>
      <c r="P1900" s="193"/>
      <c r="Q1900" s="180"/>
      <c r="R1900" s="257"/>
      <c r="S1900" s="30" t="s">
        <v>1998</v>
      </c>
      <c r="T1900" s="76"/>
      <c r="U1900" s="77"/>
      <c r="V1900" s="77"/>
      <c r="W1900" s="77"/>
      <c r="X1900" s="77"/>
      <c r="Y1900" s="77"/>
      <c r="Z1900" s="31" t="str">
        <f t="shared" si="164"/>
        <v/>
      </c>
      <c r="AA1900" s="81">
        <f t="shared" si="165"/>
        <v>0</v>
      </c>
      <c r="AB1900" s="81">
        <f t="shared" si="163"/>
        <v>0</v>
      </c>
      <c r="AC1900" s="308"/>
      <c r="AD1900" s="238"/>
      <c r="AE1900" s="238"/>
      <c r="AF1900" s="190"/>
      <c r="AG1900" s="190"/>
      <c r="AH1900" s="200"/>
      <c r="AI1900" s="200"/>
      <c r="AJ1900" s="187"/>
      <c r="AK1900" s="187"/>
      <c r="AL1900" s="187"/>
      <c r="AM1900" s="252"/>
      <c r="AN1900" s="252"/>
      <c r="AO1900" s="252"/>
      <c r="AP1900" s="252"/>
      <c r="AQ1900" s="262"/>
      <c r="AR1900" s="209"/>
    </row>
    <row r="1901" spans="1:44" ht="13.5" customHeight="1" x14ac:dyDescent="0.2">
      <c r="A1901" s="278"/>
      <c r="B1901" s="287"/>
      <c r="C1901" s="305"/>
      <c r="D1901" s="287"/>
      <c r="E1901" s="302"/>
      <c r="F1901" s="287"/>
      <c r="G1901" s="225"/>
      <c r="H1901" s="197"/>
      <c r="I1901" s="243"/>
      <c r="J1901" s="182"/>
      <c r="K1901" s="180"/>
      <c r="L1901" s="180"/>
      <c r="M1901" s="182"/>
      <c r="N1901" s="190"/>
      <c r="O1901" s="190"/>
      <c r="P1901" s="193"/>
      <c r="Q1901" s="180"/>
      <c r="R1901" s="257"/>
      <c r="S1901" s="30" t="s">
        <v>1999</v>
      </c>
      <c r="T1901" s="76"/>
      <c r="U1901" s="77"/>
      <c r="V1901" s="77"/>
      <c r="W1901" s="77"/>
      <c r="X1901" s="77"/>
      <c r="Y1901" s="77"/>
      <c r="Z1901" s="31" t="str">
        <f t="shared" si="164"/>
        <v/>
      </c>
      <c r="AA1901" s="81">
        <f t="shared" si="165"/>
        <v>0</v>
      </c>
      <c r="AB1901" s="81">
        <f t="shared" si="163"/>
        <v>0</v>
      </c>
      <c r="AC1901" s="308"/>
      <c r="AD1901" s="238"/>
      <c r="AE1901" s="238"/>
      <c r="AF1901" s="190"/>
      <c r="AG1901" s="190"/>
      <c r="AH1901" s="200"/>
      <c r="AI1901" s="200"/>
      <c r="AJ1901" s="187"/>
      <c r="AK1901" s="187"/>
      <c r="AL1901" s="187"/>
      <c r="AM1901" s="252"/>
      <c r="AN1901" s="252"/>
      <c r="AO1901" s="252"/>
      <c r="AP1901" s="252"/>
      <c r="AQ1901" s="262"/>
      <c r="AR1901" s="209"/>
    </row>
    <row r="1902" spans="1:44" ht="13.5" customHeight="1" x14ac:dyDescent="0.2">
      <c r="A1902" s="279"/>
      <c r="B1902" s="288"/>
      <c r="C1902" s="306"/>
      <c r="D1902" s="288"/>
      <c r="E1902" s="303"/>
      <c r="F1902" s="288"/>
      <c r="G1902" s="226"/>
      <c r="H1902" s="198"/>
      <c r="I1902" s="244"/>
      <c r="J1902" s="228"/>
      <c r="K1902" s="181"/>
      <c r="L1902" s="181"/>
      <c r="M1902" s="228"/>
      <c r="N1902" s="191"/>
      <c r="O1902" s="191"/>
      <c r="P1902" s="194"/>
      <c r="Q1902" s="181"/>
      <c r="R1902" s="299"/>
      <c r="S1902" s="32" t="s">
        <v>2000</v>
      </c>
      <c r="T1902" s="78"/>
      <c r="U1902" s="79"/>
      <c r="V1902" s="79"/>
      <c r="W1902" s="79"/>
      <c r="X1902" s="79"/>
      <c r="Y1902" s="79"/>
      <c r="Z1902" s="33" t="str">
        <f t="shared" si="164"/>
        <v/>
      </c>
      <c r="AA1902" s="82">
        <f t="shared" si="165"/>
        <v>0</v>
      </c>
      <c r="AB1902" s="82">
        <f t="shared" si="163"/>
        <v>0</v>
      </c>
      <c r="AC1902" s="309"/>
      <c r="AD1902" s="239"/>
      <c r="AE1902" s="239"/>
      <c r="AF1902" s="191"/>
      <c r="AG1902" s="191"/>
      <c r="AH1902" s="201"/>
      <c r="AI1902" s="201"/>
      <c r="AJ1902" s="188"/>
      <c r="AK1902" s="188"/>
      <c r="AL1902" s="188"/>
      <c r="AM1902" s="253"/>
      <c r="AN1902" s="253"/>
      <c r="AO1902" s="253"/>
      <c r="AP1902" s="253"/>
      <c r="AQ1902" s="263"/>
      <c r="AR1902" s="210"/>
    </row>
    <row r="1903" spans="1:44" ht="13.5" customHeight="1" x14ac:dyDescent="0.2">
      <c r="A1903" s="289" t="str">
        <f>IF(E1903&lt;&gt;"",'Información General'!$D$15&amp;"_"&amp;+$A$1+76,"")</f>
        <v/>
      </c>
      <c r="B1903" s="274"/>
      <c r="C1903" s="271"/>
      <c r="D1903" s="274"/>
      <c r="E1903" s="280"/>
      <c r="F1903" s="274"/>
      <c r="G1903" s="283"/>
      <c r="H1903" s="242"/>
      <c r="I1903" s="360">
        <v>76.099999999999994</v>
      </c>
      <c r="J1903" s="242"/>
      <c r="K1903" s="196"/>
      <c r="L1903" s="196"/>
      <c r="M1903" s="242"/>
      <c r="N1903" s="183"/>
      <c r="O1903" s="183"/>
      <c r="P1903" s="234" t="str">
        <f>IF(AND(N1903&lt;&gt;"",O1903&lt;&gt;""),IF(AND(N1903&gt;5,O1903&gt;5),"I",IF(AND(N1903&lt;=5,O1903&gt;5),"II",IF(AND(N1903&gt;5,O1903&lt;=5),"IV",IF(AND(N1903&lt;=5,O1903&lt;=5),"III")))),"")</f>
        <v/>
      </c>
      <c r="Q1903" s="196"/>
      <c r="R1903" s="297">
        <f>IF(Q1903="SI",1,IF(Q1903="NO",3,0))</f>
        <v>0</v>
      </c>
      <c r="S1903" s="28" t="s">
        <v>2001</v>
      </c>
      <c r="T1903" s="73"/>
      <c r="U1903" s="74"/>
      <c r="V1903" s="74"/>
      <c r="W1903" s="74"/>
      <c r="X1903" s="74"/>
      <c r="Y1903" s="74"/>
      <c r="Z1903" s="29" t="str">
        <f t="shared" si="164"/>
        <v/>
      </c>
      <c r="AA1903" s="80">
        <f t="shared" si="165"/>
        <v>0</v>
      </c>
      <c r="AB1903" s="80">
        <f>IF(Z1903="Deficiente",1,0)</f>
        <v>0</v>
      </c>
      <c r="AC1903" s="337" t="str">
        <f>IF(SUM(R1903:R1927)&gt;=1,IF((SUM(R1903:R1927)/COUNTA(Q1903:Q1927))=1,IF(SUM(AA1903:AA1927)&gt;=1,IF(SUM(AA1903:AA1927)/(SUM(AA1903:AA1927)+SUM(AB1903:AB1927))=100%,"SI","NO"),"NO"),"NO"),"")</f>
        <v/>
      </c>
      <c r="AD1903" s="237" t="str">
        <f>IF($N1903=1,"b","")</f>
        <v/>
      </c>
      <c r="AE1903" s="237" t="str">
        <f>IF($O1903=1,"b","")</f>
        <v/>
      </c>
      <c r="AF1903" s="183"/>
      <c r="AG1903" s="183"/>
      <c r="AH1903" s="199">
        <f>IF(OR($AD1903="b",$AE1903="b"),2,0)</f>
        <v>0</v>
      </c>
      <c r="AI1903" s="199">
        <f>IF(AND($N1903=1,$AF1903=1,$O1903=1,$AG1903=1),1,0)</f>
        <v>0</v>
      </c>
      <c r="AJ1903" s="215">
        <f>IF(AF1903&lt;&gt;"",IF(AI1903=1,1,IF(OR($AF1903&gt;$N1903,AND($AC1903="SI",$AF1903=$N1903),AND($AC1903="NO",$AF1903&lt;&gt;$N1903)),0,1)),0)</f>
        <v>0</v>
      </c>
      <c r="AK1903" s="215">
        <f>IF(AG1903&lt;&gt;"",IF(AI1903=1,1,IF(OR(AG1903&gt;O1903,AND(AC1903="SI",AG1903=O1903),AND(AC1903="NO",AG1903&lt;&gt;O1903)),0,1)),0)</f>
        <v>0</v>
      </c>
      <c r="AL1903" s="215">
        <f>IF(AC1903&lt;&gt;"",(+AI1903+AJ1903+AK1903),0)</f>
        <v>0</v>
      </c>
      <c r="AM1903" s="333" t="str">
        <f>IF($AL1903&gt;=2,IF(AND($AF1903="",$AG1903=""),"",IF(AND($AF1903&gt;5,$AG1903&gt;5),"I","")),"")</f>
        <v/>
      </c>
      <c r="AN1903" s="333" t="str">
        <f>IF($AL1903&gt;=2,IF(AND($AF1903="",$AG1903=""),"",IF(AND($AF1903&lt;6,$AG1903&gt;5),"II","")),"")</f>
        <v/>
      </c>
      <c r="AO1903" s="333" t="str">
        <f>IF($AL1903&gt;=2,IF(AND($AF1903="",$AG1903=""),"",IF(AND($AF1903&lt;6,$AG1903&lt;6),"III","")),"")</f>
        <v/>
      </c>
      <c r="AP1903" s="333" t="str">
        <f>IF($AL1903&gt;=2,IF(AND($AF1903="",$AG1903=""),"",IF(AND($AF1903&gt;5,$AG1903&lt;6),"IV","")),"")</f>
        <v/>
      </c>
      <c r="AQ1903" s="264"/>
      <c r="AR1903" s="267"/>
    </row>
    <row r="1904" spans="1:44" ht="13.5" customHeight="1" x14ac:dyDescent="0.2">
      <c r="A1904" s="290"/>
      <c r="B1904" s="275"/>
      <c r="C1904" s="272"/>
      <c r="D1904" s="275"/>
      <c r="E1904" s="281"/>
      <c r="F1904" s="275"/>
      <c r="G1904" s="284"/>
      <c r="H1904" s="197"/>
      <c r="I1904" s="358"/>
      <c r="J1904" s="197"/>
      <c r="K1904" s="195"/>
      <c r="L1904" s="195"/>
      <c r="M1904" s="197"/>
      <c r="N1904" s="184"/>
      <c r="O1904" s="184"/>
      <c r="P1904" s="235"/>
      <c r="Q1904" s="195"/>
      <c r="R1904" s="257"/>
      <c r="S1904" s="30" t="s">
        <v>2002</v>
      </c>
      <c r="T1904" s="76"/>
      <c r="U1904" s="77"/>
      <c r="V1904" s="77"/>
      <c r="W1904" s="77"/>
      <c r="X1904" s="77"/>
      <c r="Y1904" s="77"/>
      <c r="Z1904" s="31" t="str">
        <f t="shared" si="164"/>
        <v/>
      </c>
      <c r="AA1904" s="81">
        <f t="shared" ref="AA1904:AA1927" si="166">IF(Z1904="Suficiente",1,0)</f>
        <v>0</v>
      </c>
      <c r="AB1904" s="81">
        <f t="shared" ref="AB1904:AB1927" si="167">IF(Z1904="Deficiente",1,0)</f>
        <v>0</v>
      </c>
      <c r="AC1904" s="338"/>
      <c r="AD1904" s="238"/>
      <c r="AE1904" s="238"/>
      <c r="AF1904" s="184"/>
      <c r="AG1904" s="184"/>
      <c r="AH1904" s="200"/>
      <c r="AI1904" s="200"/>
      <c r="AJ1904" s="216"/>
      <c r="AK1904" s="216"/>
      <c r="AL1904" s="216"/>
      <c r="AM1904" s="252"/>
      <c r="AN1904" s="252"/>
      <c r="AO1904" s="252"/>
      <c r="AP1904" s="252"/>
      <c r="AQ1904" s="265"/>
      <c r="AR1904" s="209"/>
    </row>
    <row r="1905" spans="1:44" ht="13.5" customHeight="1" x14ac:dyDescent="0.2">
      <c r="A1905" s="290"/>
      <c r="B1905" s="275"/>
      <c r="C1905" s="272"/>
      <c r="D1905" s="275"/>
      <c r="E1905" s="281"/>
      <c r="F1905" s="275"/>
      <c r="G1905" s="284"/>
      <c r="H1905" s="197"/>
      <c r="I1905" s="358"/>
      <c r="J1905" s="197"/>
      <c r="K1905" s="195"/>
      <c r="L1905" s="195"/>
      <c r="M1905" s="197"/>
      <c r="N1905" s="184"/>
      <c r="O1905" s="184"/>
      <c r="P1905" s="235"/>
      <c r="Q1905" s="195"/>
      <c r="R1905" s="257"/>
      <c r="S1905" s="30" t="s">
        <v>2003</v>
      </c>
      <c r="T1905" s="76"/>
      <c r="U1905" s="77"/>
      <c r="V1905" s="77"/>
      <c r="W1905" s="77"/>
      <c r="X1905" s="77"/>
      <c r="Y1905" s="77"/>
      <c r="Z1905" s="31" t="str">
        <f t="shared" si="164"/>
        <v/>
      </c>
      <c r="AA1905" s="81">
        <f t="shared" si="166"/>
        <v>0</v>
      </c>
      <c r="AB1905" s="81">
        <f t="shared" si="167"/>
        <v>0</v>
      </c>
      <c r="AC1905" s="338"/>
      <c r="AD1905" s="238"/>
      <c r="AE1905" s="238"/>
      <c r="AF1905" s="184"/>
      <c r="AG1905" s="184"/>
      <c r="AH1905" s="200"/>
      <c r="AI1905" s="200"/>
      <c r="AJ1905" s="216"/>
      <c r="AK1905" s="216"/>
      <c r="AL1905" s="216"/>
      <c r="AM1905" s="252"/>
      <c r="AN1905" s="252"/>
      <c r="AO1905" s="252"/>
      <c r="AP1905" s="252"/>
      <c r="AQ1905" s="265"/>
      <c r="AR1905" s="209"/>
    </row>
    <row r="1906" spans="1:44" ht="13.5" customHeight="1" x14ac:dyDescent="0.2">
      <c r="A1906" s="290"/>
      <c r="B1906" s="275"/>
      <c r="C1906" s="272"/>
      <c r="D1906" s="275"/>
      <c r="E1906" s="281"/>
      <c r="F1906" s="275"/>
      <c r="G1906" s="284"/>
      <c r="H1906" s="197"/>
      <c r="I1906" s="358"/>
      <c r="J1906" s="197"/>
      <c r="K1906" s="195"/>
      <c r="L1906" s="195"/>
      <c r="M1906" s="197"/>
      <c r="N1906" s="184"/>
      <c r="O1906" s="184"/>
      <c r="P1906" s="235"/>
      <c r="Q1906" s="195"/>
      <c r="R1906" s="257"/>
      <c r="S1906" s="30" t="s">
        <v>2004</v>
      </c>
      <c r="T1906" s="76"/>
      <c r="U1906" s="77"/>
      <c r="V1906" s="77"/>
      <c r="W1906" s="77"/>
      <c r="X1906" s="77"/>
      <c r="Y1906" s="77"/>
      <c r="Z1906" s="31" t="str">
        <f t="shared" si="164"/>
        <v/>
      </c>
      <c r="AA1906" s="81">
        <f t="shared" si="166"/>
        <v>0</v>
      </c>
      <c r="AB1906" s="81">
        <f t="shared" si="167"/>
        <v>0</v>
      </c>
      <c r="AC1906" s="338"/>
      <c r="AD1906" s="238"/>
      <c r="AE1906" s="238"/>
      <c r="AF1906" s="184"/>
      <c r="AG1906" s="184"/>
      <c r="AH1906" s="200"/>
      <c r="AI1906" s="200"/>
      <c r="AJ1906" s="216"/>
      <c r="AK1906" s="216"/>
      <c r="AL1906" s="216"/>
      <c r="AM1906" s="252"/>
      <c r="AN1906" s="252"/>
      <c r="AO1906" s="252"/>
      <c r="AP1906" s="252"/>
      <c r="AQ1906" s="265"/>
      <c r="AR1906" s="209"/>
    </row>
    <row r="1907" spans="1:44" ht="13.5" customHeight="1" x14ac:dyDescent="0.2">
      <c r="A1907" s="290"/>
      <c r="B1907" s="275"/>
      <c r="C1907" s="272"/>
      <c r="D1907" s="275"/>
      <c r="E1907" s="281"/>
      <c r="F1907" s="275"/>
      <c r="G1907" s="284"/>
      <c r="H1907" s="197"/>
      <c r="I1907" s="358"/>
      <c r="J1907" s="197"/>
      <c r="K1907" s="195"/>
      <c r="L1907" s="195"/>
      <c r="M1907" s="197"/>
      <c r="N1907" s="184"/>
      <c r="O1907" s="184"/>
      <c r="P1907" s="235"/>
      <c r="Q1907" s="195"/>
      <c r="R1907" s="257"/>
      <c r="S1907" s="30" t="s">
        <v>2005</v>
      </c>
      <c r="T1907" s="76"/>
      <c r="U1907" s="77"/>
      <c r="V1907" s="77"/>
      <c r="W1907" s="77"/>
      <c r="X1907" s="77"/>
      <c r="Y1907" s="77"/>
      <c r="Z1907" s="31" t="str">
        <f t="shared" si="164"/>
        <v/>
      </c>
      <c r="AA1907" s="81">
        <f t="shared" si="166"/>
        <v>0</v>
      </c>
      <c r="AB1907" s="81">
        <f t="shared" si="167"/>
        <v>0</v>
      </c>
      <c r="AC1907" s="338"/>
      <c r="AD1907" s="238"/>
      <c r="AE1907" s="238"/>
      <c r="AF1907" s="184"/>
      <c r="AG1907" s="184"/>
      <c r="AH1907" s="200"/>
      <c r="AI1907" s="200"/>
      <c r="AJ1907" s="216"/>
      <c r="AK1907" s="216"/>
      <c r="AL1907" s="216"/>
      <c r="AM1907" s="252"/>
      <c r="AN1907" s="252"/>
      <c r="AO1907" s="252"/>
      <c r="AP1907" s="252"/>
      <c r="AQ1907" s="265"/>
      <c r="AR1907" s="209"/>
    </row>
    <row r="1908" spans="1:44" ht="13.5" customHeight="1" x14ac:dyDescent="0.2">
      <c r="A1908" s="290"/>
      <c r="B1908" s="275"/>
      <c r="C1908" s="272"/>
      <c r="D1908" s="275"/>
      <c r="E1908" s="281"/>
      <c r="F1908" s="275"/>
      <c r="G1908" s="284"/>
      <c r="H1908" s="197"/>
      <c r="I1908" s="358">
        <v>76.2</v>
      </c>
      <c r="J1908" s="197"/>
      <c r="K1908" s="195"/>
      <c r="L1908" s="195"/>
      <c r="M1908" s="197"/>
      <c r="N1908" s="184"/>
      <c r="O1908" s="184"/>
      <c r="P1908" s="235"/>
      <c r="Q1908" s="195"/>
      <c r="R1908" s="298">
        <f>IF(Q1908="SI",1,IF(Q1908="NO",3,0))</f>
        <v>0</v>
      </c>
      <c r="S1908" s="30" t="s">
        <v>2006</v>
      </c>
      <c r="T1908" s="76"/>
      <c r="U1908" s="77"/>
      <c r="V1908" s="77"/>
      <c r="W1908" s="77"/>
      <c r="X1908" s="77"/>
      <c r="Y1908" s="77"/>
      <c r="Z1908" s="31" t="str">
        <f t="shared" si="164"/>
        <v/>
      </c>
      <c r="AA1908" s="81">
        <f t="shared" si="166"/>
        <v>0</v>
      </c>
      <c r="AB1908" s="81">
        <f t="shared" si="167"/>
        <v>0</v>
      </c>
      <c r="AC1908" s="338"/>
      <c r="AD1908" s="238"/>
      <c r="AE1908" s="238"/>
      <c r="AF1908" s="184"/>
      <c r="AG1908" s="184"/>
      <c r="AH1908" s="200"/>
      <c r="AI1908" s="200"/>
      <c r="AJ1908" s="216"/>
      <c r="AK1908" s="216"/>
      <c r="AL1908" s="216"/>
      <c r="AM1908" s="252"/>
      <c r="AN1908" s="252"/>
      <c r="AO1908" s="252"/>
      <c r="AP1908" s="252"/>
      <c r="AQ1908" s="265"/>
      <c r="AR1908" s="208"/>
    </row>
    <row r="1909" spans="1:44" ht="13.5" customHeight="1" x14ac:dyDescent="0.2">
      <c r="A1909" s="290"/>
      <c r="B1909" s="275"/>
      <c r="C1909" s="272"/>
      <c r="D1909" s="275"/>
      <c r="E1909" s="281"/>
      <c r="F1909" s="275"/>
      <c r="G1909" s="284"/>
      <c r="H1909" s="197"/>
      <c r="I1909" s="358"/>
      <c r="J1909" s="197"/>
      <c r="K1909" s="195"/>
      <c r="L1909" s="195"/>
      <c r="M1909" s="197"/>
      <c r="N1909" s="184"/>
      <c r="O1909" s="184"/>
      <c r="P1909" s="235"/>
      <c r="Q1909" s="195"/>
      <c r="R1909" s="257"/>
      <c r="S1909" s="30" t="s">
        <v>2007</v>
      </c>
      <c r="T1909" s="76"/>
      <c r="U1909" s="77"/>
      <c r="V1909" s="77"/>
      <c r="W1909" s="77"/>
      <c r="X1909" s="77"/>
      <c r="Y1909" s="77"/>
      <c r="Z1909" s="31" t="str">
        <f t="shared" si="164"/>
        <v/>
      </c>
      <c r="AA1909" s="81">
        <f t="shared" si="166"/>
        <v>0</v>
      </c>
      <c r="AB1909" s="81">
        <f t="shared" si="167"/>
        <v>0</v>
      </c>
      <c r="AC1909" s="338"/>
      <c r="AD1909" s="238"/>
      <c r="AE1909" s="238"/>
      <c r="AF1909" s="184"/>
      <c r="AG1909" s="184"/>
      <c r="AH1909" s="200"/>
      <c r="AI1909" s="200"/>
      <c r="AJ1909" s="216"/>
      <c r="AK1909" s="216"/>
      <c r="AL1909" s="216"/>
      <c r="AM1909" s="252"/>
      <c r="AN1909" s="252"/>
      <c r="AO1909" s="252"/>
      <c r="AP1909" s="252"/>
      <c r="AQ1909" s="265"/>
      <c r="AR1909" s="209"/>
    </row>
    <row r="1910" spans="1:44" ht="13.5" customHeight="1" x14ac:dyDescent="0.2">
      <c r="A1910" s="290"/>
      <c r="B1910" s="275"/>
      <c r="C1910" s="272"/>
      <c r="D1910" s="275"/>
      <c r="E1910" s="281"/>
      <c r="F1910" s="275"/>
      <c r="G1910" s="284"/>
      <c r="H1910" s="197"/>
      <c r="I1910" s="358"/>
      <c r="J1910" s="197"/>
      <c r="K1910" s="195"/>
      <c r="L1910" s="195"/>
      <c r="M1910" s="197"/>
      <c r="N1910" s="184"/>
      <c r="O1910" s="184"/>
      <c r="P1910" s="235"/>
      <c r="Q1910" s="195"/>
      <c r="R1910" s="257"/>
      <c r="S1910" s="30" t="s">
        <v>2008</v>
      </c>
      <c r="T1910" s="76"/>
      <c r="U1910" s="77"/>
      <c r="V1910" s="77"/>
      <c r="W1910" s="77"/>
      <c r="X1910" s="77"/>
      <c r="Y1910" s="77"/>
      <c r="Z1910" s="31" t="str">
        <f t="shared" si="164"/>
        <v/>
      </c>
      <c r="AA1910" s="81">
        <f t="shared" si="166"/>
        <v>0</v>
      </c>
      <c r="AB1910" s="81">
        <f t="shared" si="167"/>
        <v>0</v>
      </c>
      <c r="AC1910" s="338"/>
      <c r="AD1910" s="238"/>
      <c r="AE1910" s="238"/>
      <c r="AF1910" s="184"/>
      <c r="AG1910" s="184"/>
      <c r="AH1910" s="200"/>
      <c r="AI1910" s="200"/>
      <c r="AJ1910" s="216"/>
      <c r="AK1910" s="216"/>
      <c r="AL1910" s="216"/>
      <c r="AM1910" s="252"/>
      <c r="AN1910" s="252"/>
      <c r="AO1910" s="252"/>
      <c r="AP1910" s="252"/>
      <c r="AQ1910" s="265"/>
      <c r="AR1910" s="209"/>
    </row>
    <row r="1911" spans="1:44" ht="13.5" customHeight="1" x14ac:dyDescent="0.2">
      <c r="A1911" s="290"/>
      <c r="B1911" s="275"/>
      <c r="C1911" s="272"/>
      <c r="D1911" s="275"/>
      <c r="E1911" s="281"/>
      <c r="F1911" s="275"/>
      <c r="G1911" s="284"/>
      <c r="H1911" s="197"/>
      <c r="I1911" s="358"/>
      <c r="J1911" s="197"/>
      <c r="K1911" s="195"/>
      <c r="L1911" s="195"/>
      <c r="M1911" s="197"/>
      <c r="N1911" s="184"/>
      <c r="O1911" s="184"/>
      <c r="P1911" s="235"/>
      <c r="Q1911" s="195"/>
      <c r="R1911" s="257"/>
      <c r="S1911" s="30" t="s">
        <v>2009</v>
      </c>
      <c r="T1911" s="76"/>
      <c r="U1911" s="77"/>
      <c r="V1911" s="77"/>
      <c r="W1911" s="77"/>
      <c r="X1911" s="77"/>
      <c r="Y1911" s="77"/>
      <c r="Z1911" s="31" t="str">
        <f t="shared" si="164"/>
        <v/>
      </c>
      <c r="AA1911" s="81">
        <f t="shared" si="166"/>
        <v>0</v>
      </c>
      <c r="AB1911" s="81">
        <f t="shared" si="167"/>
        <v>0</v>
      </c>
      <c r="AC1911" s="338"/>
      <c r="AD1911" s="238"/>
      <c r="AE1911" s="238"/>
      <c r="AF1911" s="184"/>
      <c r="AG1911" s="184"/>
      <c r="AH1911" s="200"/>
      <c r="AI1911" s="200"/>
      <c r="AJ1911" s="216"/>
      <c r="AK1911" s="216"/>
      <c r="AL1911" s="216"/>
      <c r="AM1911" s="252"/>
      <c r="AN1911" s="252"/>
      <c r="AO1911" s="252"/>
      <c r="AP1911" s="252"/>
      <c r="AQ1911" s="265"/>
      <c r="AR1911" s="209"/>
    </row>
    <row r="1912" spans="1:44" ht="13.5" customHeight="1" x14ac:dyDescent="0.2">
      <c r="A1912" s="290"/>
      <c r="B1912" s="275"/>
      <c r="C1912" s="272"/>
      <c r="D1912" s="275"/>
      <c r="E1912" s="281"/>
      <c r="F1912" s="275"/>
      <c r="G1912" s="284"/>
      <c r="H1912" s="197"/>
      <c r="I1912" s="358"/>
      <c r="J1912" s="197"/>
      <c r="K1912" s="195"/>
      <c r="L1912" s="195"/>
      <c r="M1912" s="197"/>
      <c r="N1912" s="184"/>
      <c r="O1912" s="184"/>
      <c r="P1912" s="235"/>
      <c r="Q1912" s="195"/>
      <c r="R1912" s="257"/>
      <c r="S1912" s="30" t="s">
        <v>2010</v>
      </c>
      <c r="T1912" s="76"/>
      <c r="U1912" s="77"/>
      <c r="V1912" s="77"/>
      <c r="W1912" s="77"/>
      <c r="X1912" s="77"/>
      <c r="Y1912" s="77"/>
      <c r="Z1912" s="31" t="str">
        <f t="shared" si="164"/>
        <v/>
      </c>
      <c r="AA1912" s="81">
        <f t="shared" si="166"/>
        <v>0</v>
      </c>
      <c r="AB1912" s="81">
        <f t="shared" si="167"/>
        <v>0</v>
      </c>
      <c r="AC1912" s="338"/>
      <c r="AD1912" s="238"/>
      <c r="AE1912" s="238"/>
      <c r="AF1912" s="184"/>
      <c r="AG1912" s="184"/>
      <c r="AH1912" s="200"/>
      <c r="AI1912" s="200"/>
      <c r="AJ1912" s="216"/>
      <c r="AK1912" s="216"/>
      <c r="AL1912" s="216"/>
      <c r="AM1912" s="252"/>
      <c r="AN1912" s="252"/>
      <c r="AO1912" s="252"/>
      <c r="AP1912" s="252"/>
      <c r="AQ1912" s="265"/>
      <c r="AR1912" s="209"/>
    </row>
    <row r="1913" spans="1:44" ht="13.5" customHeight="1" x14ac:dyDescent="0.2">
      <c r="A1913" s="290"/>
      <c r="B1913" s="275"/>
      <c r="C1913" s="272"/>
      <c r="D1913" s="275"/>
      <c r="E1913" s="281"/>
      <c r="F1913" s="275"/>
      <c r="G1913" s="284"/>
      <c r="H1913" s="197"/>
      <c r="I1913" s="358">
        <v>76.3</v>
      </c>
      <c r="J1913" s="197"/>
      <c r="K1913" s="195"/>
      <c r="L1913" s="195"/>
      <c r="M1913" s="197"/>
      <c r="N1913" s="184"/>
      <c r="O1913" s="184"/>
      <c r="P1913" s="235"/>
      <c r="Q1913" s="195"/>
      <c r="R1913" s="298">
        <f>IF(Q1913="SI",1,IF(Q1913="NO",3,0))</f>
        <v>0</v>
      </c>
      <c r="S1913" s="30" t="s">
        <v>2011</v>
      </c>
      <c r="T1913" s="76"/>
      <c r="U1913" s="77"/>
      <c r="V1913" s="77"/>
      <c r="W1913" s="77"/>
      <c r="X1913" s="77"/>
      <c r="Y1913" s="77"/>
      <c r="Z1913" s="31" t="str">
        <f t="shared" si="164"/>
        <v/>
      </c>
      <c r="AA1913" s="81">
        <f t="shared" si="166"/>
        <v>0</v>
      </c>
      <c r="AB1913" s="81">
        <f t="shared" si="167"/>
        <v>0</v>
      </c>
      <c r="AC1913" s="338"/>
      <c r="AD1913" s="238"/>
      <c r="AE1913" s="238"/>
      <c r="AF1913" s="184"/>
      <c r="AG1913" s="184"/>
      <c r="AH1913" s="200"/>
      <c r="AI1913" s="200"/>
      <c r="AJ1913" s="216"/>
      <c r="AK1913" s="216"/>
      <c r="AL1913" s="216"/>
      <c r="AM1913" s="252"/>
      <c r="AN1913" s="252"/>
      <c r="AO1913" s="252"/>
      <c r="AP1913" s="252"/>
      <c r="AQ1913" s="265"/>
      <c r="AR1913" s="208"/>
    </row>
    <row r="1914" spans="1:44" ht="13.5" customHeight="1" x14ac:dyDescent="0.2">
      <c r="A1914" s="290"/>
      <c r="B1914" s="275"/>
      <c r="C1914" s="272"/>
      <c r="D1914" s="275"/>
      <c r="E1914" s="281"/>
      <c r="F1914" s="275"/>
      <c r="G1914" s="284"/>
      <c r="H1914" s="197"/>
      <c r="I1914" s="358"/>
      <c r="J1914" s="197"/>
      <c r="K1914" s="195"/>
      <c r="L1914" s="195"/>
      <c r="M1914" s="197"/>
      <c r="N1914" s="184"/>
      <c r="O1914" s="184"/>
      <c r="P1914" s="235"/>
      <c r="Q1914" s="195"/>
      <c r="R1914" s="257"/>
      <c r="S1914" s="30" t="s">
        <v>2012</v>
      </c>
      <c r="T1914" s="76"/>
      <c r="U1914" s="77"/>
      <c r="V1914" s="77"/>
      <c r="W1914" s="77"/>
      <c r="X1914" s="77"/>
      <c r="Y1914" s="77"/>
      <c r="Z1914" s="31" t="str">
        <f t="shared" si="164"/>
        <v/>
      </c>
      <c r="AA1914" s="81">
        <f t="shared" si="166"/>
        <v>0</v>
      </c>
      <c r="AB1914" s="81">
        <f t="shared" si="167"/>
        <v>0</v>
      </c>
      <c r="AC1914" s="338"/>
      <c r="AD1914" s="238"/>
      <c r="AE1914" s="238"/>
      <c r="AF1914" s="184"/>
      <c r="AG1914" s="184"/>
      <c r="AH1914" s="200"/>
      <c r="AI1914" s="200"/>
      <c r="AJ1914" s="216"/>
      <c r="AK1914" s="216"/>
      <c r="AL1914" s="216"/>
      <c r="AM1914" s="252"/>
      <c r="AN1914" s="252"/>
      <c r="AO1914" s="252"/>
      <c r="AP1914" s="252"/>
      <c r="AQ1914" s="265"/>
      <c r="AR1914" s="209"/>
    </row>
    <row r="1915" spans="1:44" ht="13.5" customHeight="1" x14ac:dyDescent="0.2">
      <c r="A1915" s="290"/>
      <c r="B1915" s="275"/>
      <c r="C1915" s="272"/>
      <c r="D1915" s="275"/>
      <c r="E1915" s="281"/>
      <c r="F1915" s="275"/>
      <c r="G1915" s="284"/>
      <c r="H1915" s="197"/>
      <c r="I1915" s="358"/>
      <c r="J1915" s="197"/>
      <c r="K1915" s="195"/>
      <c r="L1915" s="195"/>
      <c r="M1915" s="197"/>
      <c r="N1915" s="184"/>
      <c r="O1915" s="184"/>
      <c r="P1915" s="235"/>
      <c r="Q1915" s="195"/>
      <c r="R1915" s="257"/>
      <c r="S1915" s="30" t="s">
        <v>2013</v>
      </c>
      <c r="T1915" s="76"/>
      <c r="U1915" s="77"/>
      <c r="V1915" s="77"/>
      <c r="W1915" s="77"/>
      <c r="X1915" s="77"/>
      <c r="Y1915" s="77"/>
      <c r="Z1915" s="31" t="str">
        <f t="shared" si="164"/>
        <v/>
      </c>
      <c r="AA1915" s="81">
        <f t="shared" si="166"/>
        <v>0</v>
      </c>
      <c r="AB1915" s="81">
        <f t="shared" si="167"/>
        <v>0</v>
      </c>
      <c r="AC1915" s="338"/>
      <c r="AD1915" s="238"/>
      <c r="AE1915" s="238"/>
      <c r="AF1915" s="184"/>
      <c r="AG1915" s="184"/>
      <c r="AH1915" s="200"/>
      <c r="AI1915" s="200"/>
      <c r="AJ1915" s="216"/>
      <c r="AK1915" s="216"/>
      <c r="AL1915" s="216"/>
      <c r="AM1915" s="252"/>
      <c r="AN1915" s="252"/>
      <c r="AO1915" s="252"/>
      <c r="AP1915" s="252"/>
      <c r="AQ1915" s="265"/>
      <c r="AR1915" s="209"/>
    </row>
    <row r="1916" spans="1:44" ht="13.5" customHeight="1" x14ac:dyDescent="0.2">
      <c r="A1916" s="290"/>
      <c r="B1916" s="275"/>
      <c r="C1916" s="272"/>
      <c r="D1916" s="275"/>
      <c r="E1916" s="281"/>
      <c r="F1916" s="275"/>
      <c r="G1916" s="284"/>
      <c r="H1916" s="197"/>
      <c r="I1916" s="358"/>
      <c r="J1916" s="197"/>
      <c r="K1916" s="195"/>
      <c r="L1916" s="195"/>
      <c r="M1916" s="197"/>
      <c r="N1916" s="184"/>
      <c r="O1916" s="184"/>
      <c r="P1916" s="235"/>
      <c r="Q1916" s="195"/>
      <c r="R1916" s="257"/>
      <c r="S1916" s="30" t="s">
        <v>2014</v>
      </c>
      <c r="T1916" s="76"/>
      <c r="U1916" s="77"/>
      <c r="V1916" s="77"/>
      <c r="W1916" s="77"/>
      <c r="X1916" s="77"/>
      <c r="Y1916" s="77"/>
      <c r="Z1916" s="31" t="str">
        <f t="shared" si="164"/>
        <v/>
      </c>
      <c r="AA1916" s="81">
        <f t="shared" si="166"/>
        <v>0</v>
      </c>
      <c r="AB1916" s="81">
        <f t="shared" si="167"/>
        <v>0</v>
      </c>
      <c r="AC1916" s="338"/>
      <c r="AD1916" s="238"/>
      <c r="AE1916" s="238"/>
      <c r="AF1916" s="184"/>
      <c r="AG1916" s="184"/>
      <c r="AH1916" s="200"/>
      <c r="AI1916" s="200"/>
      <c r="AJ1916" s="216"/>
      <c r="AK1916" s="216"/>
      <c r="AL1916" s="216"/>
      <c r="AM1916" s="252"/>
      <c r="AN1916" s="252"/>
      <c r="AO1916" s="252"/>
      <c r="AP1916" s="252"/>
      <c r="AQ1916" s="265"/>
      <c r="AR1916" s="209"/>
    </row>
    <row r="1917" spans="1:44" ht="13.5" customHeight="1" x14ac:dyDescent="0.2">
      <c r="A1917" s="290"/>
      <c r="B1917" s="275"/>
      <c r="C1917" s="272"/>
      <c r="D1917" s="275"/>
      <c r="E1917" s="281"/>
      <c r="F1917" s="275"/>
      <c r="G1917" s="284"/>
      <c r="H1917" s="197"/>
      <c r="I1917" s="358"/>
      <c r="J1917" s="197"/>
      <c r="K1917" s="195"/>
      <c r="L1917" s="195"/>
      <c r="M1917" s="197"/>
      <c r="N1917" s="184"/>
      <c r="O1917" s="184"/>
      <c r="P1917" s="235"/>
      <c r="Q1917" s="195"/>
      <c r="R1917" s="257"/>
      <c r="S1917" s="30" t="s">
        <v>2015</v>
      </c>
      <c r="T1917" s="76"/>
      <c r="U1917" s="77"/>
      <c r="V1917" s="77"/>
      <c r="W1917" s="77"/>
      <c r="X1917" s="77"/>
      <c r="Y1917" s="77"/>
      <c r="Z1917" s="31" t="str">
        <f t="shared" si="164"/>
        <v/>
      </c>
      <c r="AA1917" s="81">
        <f t="shared" si="166"/>
        <v>0</v>
      </c>
      <c r="AB1917" s="81">
        <f t="shared" si="167"/>
        <v>0</v>
      </c>
      <c r="AC1917" s="338"/>
      <c r="AD1917" s="238"/>
      <c r="AE1917" s="238"/>
      <c r="AF1917" s="184"/>
      <c r="AG1917" s="184"/>
      <c r="AH1917" s="200"/>
      <c r="AI1917" s="200"/>
      <c r="AJ1917" s="216"/>
      <c r="AK1917" s="216"/>
      <c r="AL1917" s="216"/>
      <c r="AM1917" s="252"/>
      <c r="AN1917" s="252"/>
      <c r="AO1917" s="252"/>
      <c r="AP1917" s="252"/>
      <c r="AQ1917" s="265"/>
      <c r="AR1917" s="209"/>
    </row>
    <row r="1918" spans="1:44" ht="13.5" customHeight="1" x14ac:dyDescent="0.2">
      <c r="A1918" s="290"/>
      <c r="B1918" s="275"/>
      <c r="C1918" s="272"/>
      <c r="D1918" s="275"/>
      <c r="E1918" s="281"/>
      <c r="F1918" s="275"/>
      <c r="G1918" s="284"/>
      <c r="H1918" s="197"/>
      <c r="I1918" s="358">
        <v>76.400000000000006</v>
      </c>
      <c r="J1918" s="197"/>
      <c r="K1918" s="195"/>
      <c r="L1918" s="195"/>
      <c r="M1918" s="197"/>
      <c r="N1918" s="184"/>
      <c r="O1918" s="184"/>
      <c r="P1918" s="235"/>
      <c r="Q1918" s="195"/>
      <c r="R1918" s="298">
        <f>IF(Q1918="SI",1,IF(Q1918="NO",3,0))</f>
        <v>0</v>
      </c>
      <c r="S1918" s="30" t="s">
        <v>2016</v>
      </c>
      <c r="T1918" s="76"/>
      <c r="U1918" s="77"/>
      <c r="V1918" s="77"/>
      <c r="W1918" s="77"/>
      <c r="X1918" s="77"/>
      <c r="Y1918" s="77"/>
      <c r="Z1918" s="31" t="str">
        <f t="shared" si="164"/>
        <v/>
      </c>
      <c r="AA1918" s="81">
        <f t="shared" si="166"/>
        <v>0</v>
      </c>
      <c r="AB1918" s="81">
        <f t="shared" si="167"/>
        <v>0</v>
      </c>
      <c r="AC1918" s="338"/>
      <c r="AD1918" s="238"/>
      <c r="AE1918" s="238"/>
      <c r="AF1918" s="184"/>
      <c r="AG1918" s="184"/>
      <c r="AH1918" s="200"/>
      <c r="AI1918" s="200"/>
      <c r="AJ1918" s="216"/>
      <c r="AK1918" s="216"/>
      <c r="AL1918" s="216"/>
      <c r="AM1918" s="252"/>
      <c r="AN1918" s="252"/>
      <c r="AO1918" s="252"/>
      <c r="AP1918" s="252"/>
      <c r="AQ1918" s="265"/>
      <c r="AR1918" s="208"/>
    </row>
    <row r="1919" spans="1:44" ht="13.5" customHeight="1" x14ac:dyDescent="0.2">
      <c r="A1919" s="290"/>
      <c r="B1919" s="275"/>
      <c r="C1919" s="272"/>
      <c r="D1919" s="275"/>
      <c r="E1919" s="281"/>
      <c r="F1919" s="275"/>
      <c r="G1919" s="284"/>
      <c r="H1919" s="197"/>
      <c r="I1919" s="358"/>
      <c r="J1919" s="197"/>
      <c r="K1919" s="195"/>
      <c r="L1919" s="195"/>
      <c r="M1919" s="197"/>
      <c r="N1919" s="184"/>
      <c r="O1919" s="184"/>
      <c r="P1919" s="235"/>
      <c r="Q1919" s="195"/>
      <c r="R1919" s="257"/>
      <c r="S1919" s="30" t="s">
        <v>2017</v>
      </c>
      <c r="T1919" s="76"/>
      <c r="U1919" s="77"/>
      <c r="V1919" s="77"/>
      <c r="W1919" s="77"/>
      <c r="X1919" s="77"/>
      <c r="Y1919" s="77"/>
      <c r="Z1919" s="31" t="str">
        <f t="shared" si="164"/>
        <v/>
      </c>
      <c r="AA1919" s="81">
        <f t="shared" si="166"/>
        <v>0</v>
      </c>
      <c r="AB1919" s="81">
        <f t="shared" si="167"/>
        <v>0</v>
      </c>
      <c r="AC1919" s="338"/>
      <c r="AD1919" s="238"/>
      <c r="AE1919" s="238"/>
      <c r="AF1919" s="184"/>
      <c r="AG1919" s="184"/>
      <c r="AH1919" s="200"/>
      <c r="AI1919" s="200"/>
      <c r="AJ1919" s="216"/>
      <c r="AK1919" s="216"/>
      <c r="AL1919" s="216"/>
      <c r="AM1919" s="252"/>
      <c r="AN1919" s="252"/>
      <c r="AO1919" s="252"/>
      <c r="AP1919" s="252"/>
      <c r="AQ1919" s="265"/>
      <c r="AR1919" s="209"/>
    </row>
    <row r="1920" spans="1:44" ht="13.5" customHeight="1" x14ac:dyDescent="0.2">
      <c r="A1920" s="290"/>
      <c r="B1920" s="275"/>
      <c r="C1920" s="272"/>
      <c r="D1920" s="275"/>
      <c r="E1920" s="281"/>
      <c r="F1920" s="275"/>
      <c r="G1920" s="284"/>
      <c r="H1920" s="197"/>
      <c r="I1920" s="358"/>
      <c r="J1920" s="197"/>
      <c r="K1920" s="195"/>
      <c r="L1920" s="195"/>
      <c r="M1920" s="197"/>
      <c r="N1920" s="184"/>
      <c r="O1920" s="184"/>
      <c r="P1920" s="235"/>
      <c r="Q1920" s="195"/>
      <c r="R1920" s="257"/>
      <c r="S1920" s="30" t="s">
        <v>2018</v>
      </c>
      <c r="T1920" s="76"/>
      <c r="U1920" s="77"/>
      <c r="V1920" s="77"/>
      <c r="W1920" s="77"/>
      <c r="X1920" s="77"/>
      <c r="Y1920" s="77"/>
      <c r="Z1920" s="31" t="str">
        <f t="shared" si="164"/>
        <v/>
      </c>
      <c r="AA1920" s="81">
        <f t="shared" si="166"/>
        <v>0</v>
      </c>
      <c r="AB1920" s="81">
        <f t="shared" si="167"/>
        <v>0</v>
      </c>
      <c r="AC1920" s="338"/>
      <c r="AD1920" s="238"/>
      <c r="AE1920" s="238"/>
      <c r="AF1920" s="184"/>
      <c r="AG1920" s="184"/>
      <c r="AH1920" s="200"/>
      <c r="AI1920" s="200"/>
      <c r="AJ1920" s="216"/>
      <c r="AK1920" s="216"/>
      <c r="AL1920" s="216"/>
      <c r="AM1920" s="252"/>
      <c r="AN1920" s="252"/>
      <c r="AO1920" s="252"/>
      <c r="AP1920" s="252"/>
      <c r="AQ1920" s="265"/>
      <c r="AR1920" s="209"/>
    </row>
    <row r="1921" spans="1:44" ht="13.5" customHeight="1" x14ac:dyDescent="0.2">
      <c r="A1921" s="290"/>
      <c r="B1921" s="275"/>
      <c r="C1921" s="272"/>
      <c r="D1921" s="275"/>
      <c r="E1921" s="281"/>
      <c r="F1921" s="275"/>
      <c r="G1921" s="284"/>
      <c r="H1921" s="197"/>
      <c r="I1921" s="358"/>
      <c r="J1921" s="197"/>
      <c r="K1921" s="195"/>
      <c r="L1921" s="195"/>
      <c r="M1921" s="197"/>
      <c r="N1921" s="184"/>
      <c r="O1921" s="184"/>
      <c r="P1921" s="235"/>
      <c r="Q1921" s="195"/>
      <c r="R1921" s="257"/>
      <c r="S1921" s="30" t="s">
        <v>2019</v>
      </c>
      <c r="T1921" s="76"/>
      <c r="U1921" s="77"/>
      <c r="V1921" s="77"/>
      <c r="W1921" s="77"/>
      <c r="X1921" s="77"/>
      <c r="Y1921" s="77"/>
      <c r="Z1921" s="31" t="str">
        <f t="shared" si="164"/>
        <v/>
      </c>
      <c r="AA1921" s="81">
        <f t="shared" si="166"/>
        <v>0</v>
      </c>
      <c r="AB1921" s="81">
        <f t="shared" si="167"/>
        <v>0</v>
      </c>
      <c r="AC1921" s="338"/>
      <c r="AD1921" s="238"/>
      <c r="AE1921" s="238"/>
      <c r="AF1921" s="184"/>
      <c r="AG1921" s="184"/>
      <c r="AH1921" s="200"/>
      <c r="AI1921" s="200"/>
      <c r="AJ1921" s="216"/>
      <c r="AK1921" s="216"/>
      <c r="AL1921" s="216"/>
      <c r="AM1921" s="252"/>
      <c r="AN1921" s="252"/>
      <c r="AO1921" s="252"/>
      <c r="AP1921" s="252"/>
      <c r="AQ1921" s="265"/>
      <c r="AR1921" s="209"/>
    </row>
    <row r="1922" spans="1:44" ht="13.5" customHeight="1" x14ac:dyDescent="0.2">
      <c r="A1922" s="290"/>
      <c r="B1922" s="275"/>
      <c r="C1922" s="272"/>
      <c r="D1922" s="275"/>
      <c r="E1922" s="281"/>
      <c r="F1922" s="275"/>
      <c r="G1922" s="284"/>
      <c r="H1922" s="197"/>
      <c r="I1922" s="358"/>
      <c r="J1922" s="197"/>
      <c r="K1922" s="195"/>
      <c r="L1922" s="195"/>
      <c r="M1922" s="197"/>
      <c r="N1922" s="184"/>
      <c r="O1922" s="184"/>
      <c r="P1922" s="235"/>
      <c r="Q1922" s="195"/>
      <c r="R1922" s="257"/>
      <c r="S1922" s="30" t="s">
        <v>2020</v>
      </c>
      <c r="T1922" s="76"/>
      <c r="U1922" s="77"/>
      <c r="V1922" s="77"/>
      <c r="W1922" s="77"/>
      <c r="X1922" s="77"/>
      <c r="Y1922" s="77"/>
      <c r="Z1922" s="31" t="str">
        <f t="shared" si="164"/>
        <v/>
      </c>
      <c r="AA1922" s="81">
        <f t="shared" si="166"/>
        <v>0</v>
      </c>
      <c r="AB1922" s="81">
        <f t="shared" si="167"/>
        <v>0</v>
      </c>
      <c r="AC1922" s="338"/>
      <c r="AD1922" s="238"/>
      <c r="AE1922" s="238"/>
      <c r="AF1922" s="184"/>
      <c r="AG1922" s="184"/>
      <c r="AH1922" s="200"/>
      <c r="AI1922" s="200"/>
      <c r="AJ1922" s="216"/>
      <c r="AK1922" s="216"/>
      <c r="AL1922" s="216"/>
      <c r="AM1922" s="252"/>
      <c r="AN1922" s="252"/>
      <c r="AO1922" s="252"/>
      <c r="AP1922" s="252"/>
      <c r="AQ1922" s="265"/>
      <c r="AR1922" s="209"/>
    </row>
    <row r="1923" spans="1:44" ht="13.5" customHeight="1" x14ac:dyDescent="0.2">
      <c r="A1923" s="290"/>
      <c r="B1923" s="275"/>
      <c r="C1923" s="272"/>
      <c r="D1923" s="275"/>
      <c r="E1923" s="281"/>
      <c r="F1923" s="275"/>
      <c r="G1923" s="284"/>
      <c r="H1923" s="197"/>
      <c r="I1923" s="358">
        <v>76.5</v>
      </c>
      <c r="J1923" s="197"/>
      <c r="K1923" s="195"/>
      <c r="L1923" s="195"/>
      <c r="M1923" s="197"/>
      <c r="N1923" s="184"/>
      <c r="O1923" s="184"/>
      <c r="P1923" s="235"/>
      <c r="Q1923" s="195"/>
      <c r="R1923" s="298">
        <f>IF(Q1923="SI",1,IF(Q1923="NO",3,0))</f>
        <v>0</v>
      </c>
      <c r="S1923" s="30" t="s">
        <v>2021</v>
      </c>
      <c r="T1923" s="76"/>
      <c r="U1923" s="77"/>
      <c r="V1923" s="77"/>
      <c r="W1923" s="77"/>
      <c r="X1923" s="77"/>
      <c r="Y1923" s="77"/>
      <c r="Z1923" s="31" t="str">
        <f t="shared" si="164"/>
        <v/>
      </c>
      <c r="AA1923" s="81">
        <f t="shared" si="166"/>
        <v>0</v>
      </c>
      <c r="AB1923" s="81">
        <f t="shared" si="167"/>
        <v>0</v>
      </c>
      <c r="AC1923" s="338"/>
      <c r="AD1923" s="238"/>
      <c r="AE1923" s="238"/>
      <c r="AF1923" s="184"/>
      <c r="AG1923" s="184"/>
      <c r="AH1923" s="200"/>
      <c r="AI1923" s="200"/>
      <c r="AJ1923" s="216"/>
      <c r="AK1923" s="216"/>
      <c r="AL1923" s="216"/>
      <c r="AM1923" s="252"/>
      <c r="AN1923" s="252"/>
      <c r="AO1923" s="252"/>
      <c r="AP1923" s="252"/>
      <c r="AQ1923" s="265"/>
      <c r="AR1923" s="208"/>
    </row>
    <row r="1924" spans="1:44" ht="13.5" customHeight="1" x14ac:dyDescent="0.2">
      <c r="A1924" s="290"/>
      <c r="B1924" s="275"/>
      <c r="C1924" s="272"/>
      <c r="D1924" s="275"/>
      <c r="E1924" s="281"/>
      <c r="F1924" s="275"/>
      <c r="G1924" s="284"/>
      <c r="H1924" s="197"/>
      <c r="I1924" s="358"/>
      <c r="J1924" s="197"/>
      <c r="K1924" s="195"/>
      <c r="L1924" s="195"/>
      <c r="M1924" s="197"/>
      <c r="N1924" s="184"/>
      <c r="O1924" s="184"/>
      <c r="P1924" s="235"/>
      <c r="Q1924" s="195"/>
      <c r="R1924" s="257"/>
      <c r="S1924" s="30" t="s">
        <v>2022</v>
      </c>
      <c r="T1924" s="76"/>
      <c r="U1924" s="77"/>
      <c r="V1924" s="77"/>
      <c r="W1924" s="77"/>
      <c r="X1924" s="77"/>
      <c r="Y1924" s="77"/>
      <c r="Z1924" s="31" t="str">
        <f t="shared" si="164"/>
        <v/>
      </c>
      <c r="AA1924" s="81">
        <f t="shared" si="166"/>
        <v>0</v>
      </c>
      <c r="AB1924" s="81">
        <f t="shared" si="167"/>
        <v>0</v>
      </c>
      <c r="AC1924" s="338"/>
      <c r="AD1924" s="238"/>
      <c r="AE1924" s="238"/>
      <c r="AF1924" s="184"/>
      <c r="AG1924" s="184"/>
      <c r="AH1924" s="200"/>
      <c r="AI1924" s="200"/>
      <c r="AJ1924" s="216"/>
      <c r="AK1924" s="216"/>
      <c r="AL1924" s="216"/>
      <c r="AM1924" s="252"/>
      <c r="AN1924" s="252"/>
      <c r="AO1924" s="252"/>
      <c r="AP1924" s="252"/>
      <c r="AQ1924" s="265"/>
      <c r="AR1924" s="209"/>
    </row>
    <row r="1925" spans="1:44" ht="13.5" customHeight="1" x14ac:dyDescent="0.2">
      <c r="A1925" s="290"/>
      <c r="B1925" s="275"/>
      <c r="C1925" s="272"/>
      <c r="D1925" s="275"/>
      <c r="E1925" s="281"/>
      <c r="F1925" s="275"/>
      <c r="G1925" s="284"/>
      <c r="H1925" s="197"/>
      <c r="I1925" s="358"/>
      <c r="J1925" s="197"/>
      <c r="K1925" s="195"/>
      <c r="L1925" s="195"/>
      <c r="M1925" s="197"/>
      <c r="N1925" s="184"/>
      <c r="O1925" s="184"/>
      <c r="P1925" s="235"/>
      <c r="Q1925" s="195"/>
      <c r="R1925" s="257"/>
      <c r="S1925" s="30" t="s">
        <v>2023</v>
      </c>
      <c r="T1925" s="76"/>
      <c r="U1925" s="77"/>
      <c r="V1925" s="77"/>
      <c r="W1925" s="77"/>
      <c r="X1925" s="77"/>
      <c r="Y1925" s="77"/>
      <c r="Z1925" s="31" t="str">
        <f t="shared" si="164"/>
        <v/>
      </c>
      <c r="AA1925" s="81">
        <f t="shared" si="166"/>
        <v>0</v>
      </c>
      <c r="AB1925" s="81">
        <f t="shared" si="167"/>
        <v>0</v>
      </c>
      <c r="AC1925" s="338"/>
      <c r="AD1925" s="238"/>
      <c r="AE1925" s="238"/>
      <c r="AF1925" s="184"/>
      <c r="AG1925" s="184"/>
      <c r="AH1925" s="200"/>
      <c r="AI1925" s="200"/>
      <c r="AJ1925" s="216"/>
      <c r="AK1925" s="216"/>
      <c r="AL1925" s="216"/>
      <c r="AM1925" s="252"/>
      <c r="AN1925" s="252"/>
      <c r="AO1925" s="252"/>
      <c r="AP1925" s="252"/>
      <c r="AQ1925" s="265"/>
      <c r="AR1925" s="209"/>
    </row>
    <row r="1926" spans="1:44" ht="13.5" customHeight="1" x14ac:dyDescent="0.2">
      <c r="A1926" s="290"/>
      <c r="B1926" s="275"/>
      <c r="C1926" s="272"/>
      <c r="D1926" s="275"/>
      <c r="E1926" s="281"/>
      <c r="F1926" s="275"/>
      <c r="G1926" s="284"/>
      <c r="H1926" s="197"/>
      <c r="I1926" s="358"/>
      <c r="J1926" s="197"/>
      <c r="K1926" s="195"/>
      <c r="L1926" s="195"/>
      <c r="M1926" s="197"/>
      <c r="N1926" s="184"/>
      <c r="O1926" s="184"/>
      <c r="P1926" s="235"/>
      <c r="Q1926" s="195"/>
      <c r="R1926" s="257"/>
      <c r="S1926" s="30" t="s">
        <v>2024</v>
      </c>
      <c r="T1926" s="76"/>
      <c r="U1926" s="77"/>
      <c r="V1926" s="77"/>
      <c r="W1926" s="77"/>
      <c r="X1926" s="77"/>
      <c r="Y1926" s="77"/>
      <c r="Z1926" s="31" t="str">
        <f t="shared" si="164"/>
        <v/>
      </c>
      <c r="AA1926" s="81">
        <f t="shared" si="166"/>
        <v>0</v>
      </c>
      <c r="AB1926" s="81">
        <f t="shared" si="167"/>
        <v>0</v>
      </c>
      <c r="AC1926" s="338"/>
      <c r="AD1926" s="238"/>
      <c r="AE1926" s="238"/>
      <c r="AF1926" s="184"/>
      <c r="AG1926" s="184"/>
      <c r="AH1926" s="200"/>
      <c r="AI1926" s="200"/>
      <c r="AJ1926" s="216"/>
      <c r="AK1926" s="216"/>
      <c r="AL1926" s="216"/>
      <c r="AM1926" s="252"/>
      <c r="AN1926" s="252"/>
      <c r="AO1926" s="252"/>
      <c r="AP1926" s="252"/>
      <c r="AQ1926" s="265"/>
      <c r="AR1926" s="209"/>
    </row>
    <row r="1927" spans="1:44" ht="13.5" customHeight="1" x14ac:dyDescent="0.2">
      <c r="A1927" s="291"/>
      <c r="B1927" s="276"/>
      <c r="C1927" s="273"/>
      <c r="D1927" s="276"/>
      <c r="E1927" s="282"/>
      <c r="F1927" s="276"/>
      <c r="G1927" s="285"/>
      <c r="H1927" s="198"/>
      <c r="I1927" s="359"/>
      <c r="J1927" s="198"/>
      <c r="K1927" s="233"/>
      <c r="L1927" s="233"/>
      <c r="M1927" s="198"/>
      <c r="N1927" s="185"/>
      <c r="O1927" s="185"/>
      <c r="P1927" s="236"/>
      <c r="Q1927" s="233"/>
      <c r="R1927" s="299"/>
      <c r="S1927" s="32" t="s">
        <v>2025</v>
      </c>
      <c r="T1927" s="78"/>
      <c r="U1927" s="79"/>
      <c r="V1927" s="79"/>
      <c r="W1927" s="79"/>
      <c r="X1927" s="79"/>
      <c r="Y1927" s="79"/>
      <c r="Z1927" s="33" t="str">
        <f t="shared" si="164"/>
        <v/>
      </c>
      <c r="AA1927" s="82">
        <f t="shared" si="166"/>
        <v>0</v>
      </c>
      <c r="AB1927" s="82">
        <f t="shared" si="167"/>
        <v>0</v>
      </c>
      <c r="AC1927" s="339"/>
      <c r="AD1927" s="239"/>
      <c r="AE1927" s="239"/>
      <c r="AF1927" s="185"/>
      <c r="AG1927" s="185"/>
      <c r="AH1927" s="201"/>
      <c r="AI1927" s="201"/>
      <c r="AJ1927" s="217"/>
      <c r="AK1927" s="217"/>
      <c r="AL1927" s="217"/>
      <c r="AM1927" s="253"/>
      <c r="AN1927" s="253"/>
      <c r="AO1927" s="253"/>
      <c r="AP1927" s="253"/>
      <c r="AQ1927" s="266"/>
      <c r="AR1927" s="210"/>
    </row>
    <row r="1928" spans="1:44" ht="13.5" customHeight="1" x14ac:dyDescent="0.2">
      <c r="A1928" s="277" t="str">
        <f>IF(E1928&lt;&gt;"",'Información General'!$D$15&amp;"_"&amp;+$A$1+77,"")</f>
        <v/>
      </c>
      <c r="B1928" s="286"/>
      <c r="C1928" s="304"/>
      <c r="D1928" s="286"/>
      <c r="E1928" s="301"/>
      <c r="F1928" s="286"/>
      <c r="G1928" s="224"/>
      <c r="H1928" s="242"/>
      <c r="I1928" s="245">
        <v>77.099999999999994</v>
      </c>
      <c r="J1928" s="227"/>
      <c r="K1928" s="232"/>
      <c r="L1928" s="232"/>
      <c r="M1928" s="227"/>
      <c r="N1928" s="189"/>
      <c r="O1928" s="189"/>
      <c r="P1928" s="192" t="str">
        <f>IF(AND(N1928&lt;&gt;"",O1928&lt;&gt;""),IF(AND(N1928&gt;5,O1928&gt;5),"I",IF(AND(N1928&lt;=5,O1928&gt;5),"II",IF(AND(N1928&gt;5,O1928&lt;=5),"IV",IF(AND(N1928&lt;=5,O1928&lt;=5),"III")))),"")</f>
        <v/>
      </c>
      <c r="Q1928" s="232"/>
      <c r="R1928" s="310">
        <f>IF(Q1928="SI",1,IF(Q1928="NO",3,0))</f>
        <v>0</v>
      </c>
      <c r="S1928" s="28" t="s">
        <v>2026</v>
      </c>
      <c r="T1928" s="73"/>
      <c r="U1928" s="74"/>
      <c r="V1928" s="74"/>
      <c r="W1928" s="74"/>
      <c r="X1928" s="74"/>
      <c r="Y1928" s="74"/>
      <c r="Z1928" s="29" t="str">
        <f t="shared" si="164"/>
        <v/>
      </c>
      <c r="AA1928" s="80">
        <f t="shared" ref="AA1928:AA1959" si="168">IF(Z1928="Suficiente",1,0)</f>
        <v>0</v>
      </c>
      <c r="AB1928" s="80">
        <f>IF(Z1928="Deficiente",1,0)</f>
        <v>0</v>
      </c>
      <c r="AC1928" s="307" t="str">
        <f>IF(SUM(R1928:R1952)&gt;=1,IF((SUM(R1928:R1952)/COUNTA(Q1928:Q1952))=1,IF(SUM(AA1928:AA1952)&gt;=1,IF(SUM(AA1928:AA1952)/(SUM(AA1928:AA1952)+SUM(AB1928:AB1952))=100%,"SI","NO"),"NO"),"NO"),"")</f>
        <v/>
      </c>
      <c r="AD1928" s="241" t="str">
        <f>IF($N1928=1,"b","")</f>
        <v/>
      </c>
      <c r="AE1928" s="241" t="str">
        <f>IF($O1928=1,"b","")</f>
        <v/>
      </c>
      <c r="AF1928" s="189"/>
      <c r="AG1928" s="189"/>
      <c r="AH1928" s="202">
        <f>IF(OR($AD1928="b",$AE1928="b"),2,0)</f>
        <v>0</v>
      </c>
      <c r="AI1928" s="202">
        <f>IF(AND($N1928=1,$AF1928=1,$O1928=1,$AG1928=1),1,0)</f>
        <v>0</v>
      </c>
      <c r="AJ1928" s="186">
        <f>IF(AF1928&lt;&gt;"",IF(AI1928=1,1,IF(OR($AF1928&gt;$N1928,AND($AC1928="SI",$AF1928=$N1928),AND($AC1928="NO",$AF1928&lt;&gt;$N1928)),0,1)),0)</f>
        <v>0</v>
      </c>
      <c r="AK1928" s="186">
        <f>IF(AG1928&lt;&gt;"",IF(AI1928=1,1,IF(OR(AG1928&gt;O1928,AND(AC1928="SI",AG1928=O1928),AND(AC1928="NO",AG1928&lt;&gt;O1928)),0,1)),0)</f>
        <v>0</v>
      </c>
      <c r="AL1928" s="186">
        <f>IF(AC1928&lt;&gt;"",(+AI1928+AJ1928+AK1928),0)</f>
        <v>0</v>
      </c>
      <c r="AM1928" s="251" t="str">
        <f>IF($AL1928&gt;=2,IF(AND($AF1928="",$AG1928=""),"",IF(AND($AF1928&gt;5,$AG1928&gt;5),"I","")),"")</f>
        <v/>
      </c>
      <c r="AN1928" s="251" t="str">
        <f>IF($AL1928&gt;=2,IF(AND($AF1928="",$AG1928=""),"",IF(AND($AF1928&lt;6,$AG1928&gt;5),"II","")),"")</f>
        <v/>
      </c>
      <c r="AO1928" s="251" t="str">
        <f>IF($AL1928&gt;=2,IF(AND($AF1928="",$AG1928=""),"",IF(AND($AF1928&lt;6,$AG1928&lt;6),"III","")),"")</f>
        <v/>
      </c>
      <c r="AP1928" s="251" t="str">
        <f>IF($AL1928&gt;=2,IF(AND($AF1928="",$AG1928=""),"",IF(AND($AF1928&gt;5,$AG1928&lt;6),"IV","")),"")</f>
        <v/>
      </c>
      <c r="AQ1928" s="261"/>
      <c r="AR1928" s="254"/>
    </row>
    <row r="1929" spans="1:44" ht="13.5" customHeight="1" x14ac:dyDescent="0.2">
      <c r="A1929" s="278"/>
      <c r="B1929" s="287"/>
      <c r="C1929" s="305"/>
      <c r="D1929" s="287"/>
      <c r="E1929" s="302"/>
      <c r="F1929" s="287"/>
      <c r="G1929" s="225"/>
      <c r="H1929" s="197"/>
      <c r="I1929" s="243"/>
      <c r="J1929" s="182"/>
      <c r="K1929" s="180"/>
      <c r="L1929" s="180"/>
      <c r="M1929" s="182"/>
      <c r="N1929" s="190"/>
      <c r="O1929" s="190"/>
      <c r="P1929" s="193"/>
      <c r="Q1929" s="180"/>
      <c r="R1929" s="257"/>
      <c r="S1929" s="30" t="s">
        <v>2027</v>
      </c>
      <c r="T1929" s="76"/>
      <c r="U1929" s="77"/>
      <c r="V1929" s="77"/>
      <c r="W1929" s="77"/>
      <c r="X1929" s="77"/>
      <c r="Y1929" s="77"/>
      <c r="Z1929" s="31" t="str">
        <f t="shared" si="164"/>
        <v/>
      </c>
      <c r="AA1929" s="81">
        <f t="shared" si="168"/>
        <v>0</v>
      </c>
      <c r="AB1929" s="81">
        <f t="shared" ref="AB1929:AB1952" si="169">IF(Z1929="Deficiente",1,0)</f>
        <v>0</v>
      </c>
      <c r="AC1929" s="308"/>
      <c r="AD1929" s="238"/>
      <c r="AE1929" s="238"/>
      <c r="AF1929" s="190"/>
      <c r="AG1929" s="190"/>
      <c r="AH1929" s="200"/>
      <c r="AI1929" s="200"/>
      <c r="AJ1929" s="187"/>
      <c r="AK1929" s="187"/>
      <c r="AL1929" s="187"/>
      <c r="AM1929" s="252"/>
      <c r="AN1929" s="252"/>
      <c r="AO1929" s="252"/>
      <c r="AP1929" s="252"/>
      <c r="AQ1929" s="262"/>
      <c r="AR1929" s="209"/>
    </row>
    <row r="1930" spans="1:44" ht="13.5" customHeight="1" x14ac:dyDescent="0.2">
      <c r="A1930" s="278"/>
      <c r="B1930" s="287"/>
      <c r="C1930" s="305"/>
      <c r="D1930" s="287"/>
      <c r="E1930" s="302"/>
      <c r="F1930" s="287"/>
      <c r="G1930" s="225"/>
      <c r="H1930" s="197"/>
      <c r="I1930" s="243"/>
      <c r="J1930" s="182"/>
      <c r="K1930" s="180"/>
      <c r="L1930" s="180"/>
      <c r="M1930" s="182"/>
      <c r="N1930" s="190"/>
      <c r="O1930" s="190"/>
      <c r="P1930" s="193"/>
      <c r="Q1930" s="180"/>
      <c r="R1930" s="257"/>
      <c r="S1930" s="30" t="s">
        <v>2028</v>
      </c>
      <c r="T1930" s="76"/>
      <c r="U1930" s="77"/>
      <c r="V1930" s="77"/>
      <c r="W1930" s="77"/>
      <c r="X1930" s="77"/>
      <c r="Y1930" s="77"/>
      <c r="Z1930" s="31" t="str">
        <f t="shared" si="164"/>
        <v/>
      </c>
      <c r="AA1930" s="81">
        <f t="shared" si="168"/>
        <v>0</v>
      </c>
      <c r="AB1930" s="81">
        <f t="shared" si="169"/>
        <v>0</v>
      </c>
      <c r="AC1930" s="308"/>
      <c r="AD1930" s="238"/>
      <c r="AE1930" s="238"/>
      <c r="AF1930" s="190"/>
      <c r="AG1930" s="190"/>
      <c r="AH1930" s="200"/>
      <c r="AI1930" s="200"/>
      <c r="AJ1930" s="187"/>
      <c r="AK1930" s="187"/>
      <c r="AL1930" s="187"/>
      <c r="AM1930" s="252"/>
      <c r="AN1930" s="252"/>
      <c r="AO1930" s="252"/>
      <c r="AP1930" s="252"/>
      <c r="AQ1930" s="262"/>
      <c r="AR1930" s="209"/>
    </row>
    <row r="1931" spans="1:44" ht="13.5" customHeight="1" x14ac:dyDescent="0.2">
      <c r="A1931" s="278"/>
      <c r="B1931" s="287"/>
      <c r="C1931" s="305"/>
      <c r="D1931" s="287"/>
      <c r="E1931" s="302"/>
      <c r="F1931" s="287"/>
      <c r="G1931" s="225"/>
      <c r="H1931" s="197"/>
      <c r="I1931" s="243"/>
      <c r="J1931" s="182"/>
      <c r="K1931" s="180"/>
      <c r="L1931" s="180"/>
      <c r="M1931" s="182"/>
      <c r="N1931" s="190"/>
      <c r="O1931" s="190"/>
      <c r="P1931" s="193"/>
      <c r="Q1931" s="180"/>
      <c r="R1931" s="257"/>
      <c r="S1931" s="30" t="s">
        <v>2029</v>
      </c>
      <c r="T1931" s="76"/>
      <c r="U1931" s="77"/>
      <c r="V1931" s="77"/>
      <c r="W1931" s="77"/>
      <c r="X1931" s="77"/>
      <c r="Y1931" s="77"/>
      <c r="Z1931" s="31" t="str">
        <f t="shared" si="164"/>
        <v/>
      </c>
      <c r="AA1931" s="81">
        <f t="shared" si="168"/>
        <v>0</v>
      </c>
      <c r="AB1931" s="81">
        <f t="shared" si="169"/>
        <v>0</v>
      </c>
      <c r="AC1931" s="308"/>
      <c r="AD1931" s="238"/>
      <c r="AE1931" s="238"/>
      <c r="AF1931" s="190"/>
      <c r="AG1931" s="190"/>
      <c r="AH1931" s="200"/>
      <c r="AI1931" s="200"/>
      <c r="AJ1931" s="187"/>
      <c r="AK1931" s="187"/>
      <c r="AL1931" s="187"/>
      <c r="AM1931" s="252"/>
      <c r="AN1931" s="252"/>
      <c r="AO1931" s="252"/>
      <c r="AP1931" s="252"/>
      <c r="AQ1931" s="262"/>
      <c r="AR1931" s="209"/>
    </row>
    <row r="1932" spans="1:44" ht="13.5" customHeight="1" x14ac:dyDescent="0.2">
      <c r="A1932" s="278"/>
      <c r="B1932" s="287"/>
      <c r="C1932" s="305"/>
      <c r="D1932" s="287"/>
      <c r="E1932" s="302"/>
      <c r="F1932" s="287"/>
      <c r="G1932" s="225"/>
      <c r="H1932" s="197"/>
      <c r="I1932" s="243"/>
      <c r="J1932" s="182"/>
      <c r="K1932" s="180"/>
      <c r="L1932" s="180"/>
      <c r="M1932" s="182"/>
      <c r="N1932" s="190"/>
      <c r="O1932" s="190"/>
      <c r="P1932" s="193"/>
      <c r="Q1932" s="180"/>
      <c r="R1932" s="257"/>
      <c r="S1932" s="30" t="s">
        <v>2030</v>
      </c>
      <c r="T1932" s="76"/>
      <c r="U1932" s="77"/>
      <c r="V1932" s="77"/>
      <c r="W1932" s="77"/>
      <c r="X1932" s="77"/>
      <c r="Y1932" s="77"/>
      <c r="Z1932" s="31" t="str">
        <f t="shared" si="164"/>
        <v/>
      </c>
      <c r="AA1932" s="81">
        <f t="shared" si="168"/>
        <v>0</v>
      </c>
      <c r="AB1932" s="81">
        <f t="shared" si="169"/>
        <v>0</v>
      </c>
      <c r="AC1932" s="308"/>
      <c r="AD1932" s="238"/>
      <c r="AE1932" s="238"/>
      <c r="AF1932" s="190"/>
      <c r="AG1932" s="190"/>
      <c r="AH1932" s="200"/>
      <c r="AI1932" s="200"/>
      <c r="AJ1932" s="187"/>
      <c r="AK1932" s="187"/>
      <c r="AL1932" s="187"/>
      <c r="AM1932" s="252"/>
      <c r="AN1932" s="252"/>
      <c r="AO1932" s="252"/>
      <c r="AP1932" s="252"/>
      <c r="AQ1932" s="262"/>
      <c r="AR1932" s="209"/>
    </row>
    <row r="1933" spans="1:44" ht="13.5" customHeight="1" x14ac:dyDescent="0.2">
      <c r="A1933" s="278"/>
      <c r="B1933" s="287"/>
      <c r="C1933" s="305"/>
      <c r="D1933" s="287"/>
      <c r="E1933" s="302"/>
      <c r="F1933" s="287"/>
      <c r="G1933" s="225"/>
      <c r="H1933" s="197"/>
      <c r="I1933" s="243">
        <v>77.2</v>
      </c>
      <c r="J1933" s="182"/>
      <c r="K1933" s="180"/>
      <c r="L1933" s="180"/>
      <c r="M1933" s="182"/>
      <c r="N1933" s="190"/>
      <c r="O1933" s="190"/>
      <c r="P1933" s="193"/>
      <c r="Q1933" s="180"/>
      <c r="R1933" s="256">
        <f>IF(Q1933="SI",1,IF(Q1933="NO",3,0))</f>
        <v>0</v>
      </c>
      <c r="S1933" s="30" t="s">
        <v>2031</v>
      </c>
      <c r="T1933" s="76"/>
      <c r="U1933" s="77"/>
      <c r="V1933" s="77"/>
      <c r="W1933" s="77"/>
      <c r="X1933" s="77"/>
      <c r="Y1933" s="77"/>
      <c r="Z1933" s="31" t="str">
        <f t="shared" si="164"/>
        <v/>
      </c>
      <c r="AA1933" s="81">
        <f t="shared" si="168"/>
        <v>0</v>
      </c>
      <c r="AB1933" s="81">
        <f t="shared" si="169"/>
        <v>0</v>
      </c>
      <c r="AC1933" s="308"/>
      <c r="AD1933" s="238"/>
      <c r="AE1933" s="238"/>
      <c r="AF1933" s="190"/>
      <c r="AG1933" s="190"/>
      <c r="AH1933" s="200"/>
      <c r="AI1933" s="200"/>
      <c r="AJ1933" s="187"/>
      <c r="AK1933" s="187"/>
      <c r="AL1933" s="187"/>
      <c r="AM1933" s="252"/>
      <c r="AN1933" s="252"/>
      <c r="AO1933" s="252"/>
      <c r="AP1933" s="252"/>
      <c r="AQ1933" s="262"/>
      <c r="AR1933" s="255"/>
    </row>
    <row r="1934" spans="1:44" ht="13.5" customHeight="1" x14ac:dyDescent="0.2">
      <c r="A1934" s="278"/>
      <c r="B1934" s="287"/>
      <c r="C1934" s="305"/>
      <c r="D1934" s="287"/>
      <c r="E1934" s="302"/>
      <c r="F1934" s="287"/>
      <c r="G1934" s="225"/>
      <c r="H1934" s="197"/>
      <c r="I1934" s="243"/>
      <c r="J1934" s="182"/>
      <c r="K1934" s="180"/>
      <c r="L1934" s="180"/>
      <c r="M1934" s="182"/>
      <c r="N1934" s="190"/>
      <c r="O1934" s="190"/>
      <c r="P1934" s="193"/>
      <c r="Q1934" s="180"/>
      <c r="R1934" s="257"/>
      <c r="S1934" s="30" t="s">
        <v>2032</v>
      </c>
      <c r="T1934" s="76"/>
      <c r="U1934" s="77"/>
      <c r="V1934" s="77"/>
      <c r="W1934" s="77"/>
      <c r="X1934" s="77"/>
      <c r="Y1934" s="77"/>
      <c r="Z1934" s="31" t="str">
        <f t="shared" si="164"/>
        <v/>
      </c>
      <c r="AA1934" s="81">
        <f t="shared" si="168"/>
        <v>0</v>
      </c>
      <c r="AB1934" s="81">
        <f t="shared" si="169"/>
        <v>0</v>
      </c>
      <c r="AC1934" s="308"/>
      <c r="AD1934" s="238"/>
      <c r="AE1934" s="238"/>
      <c r="AF1934" s="190"/>
      <c r="AG1934" s="190"/>
      <c r="AH1934" s="200"/>
      <c r="AI1934" s="200"/>
      <c r="AJ1934" s="187"/>
      <c r="AK1934" s="187"/>
      <c r="AL1934" s="187"/>
      <c r="AM1934" s="252"/>
      <c r="AN1934" s="252"/>
      <c r="AO1934" s="252"/>
      <c r="AP1934" s="252"/>
      <c r="AQ1934" s="262"/>
      <c r="AR1934" s="209"/>
    </row>
    <row r="1935" spans="1:44" ht="13.5" customHeight="1" x14ac:dyDescent="0.2">
      <c r="A1935" s="278"/>
      <c r="B1935" s="287"/>
      <c r="C1935" s="305"/>
      <c r="D1935" s="287"/>
      <c r="E1935" s="302"/>
      <c r="F1935" s="287"/>
      <c r="G1935" s="225"/>
      <c r="H1935" s="197"/>
      <c r="I1935" s="243"/>
      <c r="J1935" s="182"/>
      <c r="K1935" s="180"/>
      <c r="L1935" s="180"/>
      <c r="M1935" s="182"/>
      <c r="N1935" s="190"/>
      <c r="O1935" s="190"/>
      <c r="P1935" s="193"/>
      <c r="Q1935" s="180"/>
      <c r="R1935" s="257"/>
      <c r="S1935" s="30" t="s">
        <v>2033</v>
      </c>
      <c r="T1935" s="76"/>
      <c r="U1935" s="77"/>
      <c r="V1935" s="77"/>
      <c r="W1935" s="77"/>
      <c r="X1935" s="77"/>
      <c r="Y1935" s="77"/>
      <c r="Z1935" s="31" t="str">
        <f t="shared" si="164"/>
        <v/>
      </c>
      <c r="AA1935" s="81">
        <f t="shared" si="168"/>
        <v>0</v>
      </c>
      <c r="AB1935" s="81">
        <f t="shared" si="169"/>
        <v>0</v>
      </c>
      <c r="AC1935" s="308"/>
      <c r="AD1935" s="238"/>
      <c r="AE1935" s="238"/>
      <c r="AF1935" s="190"/>
      <c r="AG1935" s="190"/>
      <c r="AH1935" s="200"/>
      <c r="AI1935" s="200"/>
      <c r="AJ1935" s="187"/>
      <c r="AK1935" s="187"/>
      <c r="AL1935" s="187"/>
      <c r="AM1935" s="252"/>
      <c r="AN1935" s="252"/>
      <c r="AO1935" s="252"/>
      <c r="AP1935" s="252"/>
      <c r="AQ1935" s="262"/>
      <c r="AR1935" s="209"/>
    </row>
    <row r="1936" spans="1:44" ht="13.5" customHeight="1" x14ac:dyDescent="0.2">
      <c r="A1936" s="278"/>
      <c r="B1936" s="287"/>
      <c r="C1936" s="305"/>
      <c r="D1936" s="287"/>
      <c r="E1936" s="302"/>
      <c r="F1936" s="287"/>
      <c r="G1936" s="225"/>
      <c r="H1936" s="197"/>
      <c r="I1936" s="243"/>
      <c r="J1936" s="182"/>
      <c r="K1936" s="180"/>
      <c r="L1936" s="180"/>
      <c r="M1936" s="182"/>
      <c r="N1936" s="190"/>
      <c r="O1936" s="190"/>
      <c r="P1936" s="193"/>
      <c r="Q1936" s="180"/>
      <c r="R1936" s="257"/>
      <c r="S1936" s="30" t="s">
        <v>2034</v>
      </c>
      <c r="T1936" s="76"/>
      <c r="U1936" s="77"/>
      <c r="V1936" s="77"/>
      <c r="W1936" s="77"/>
      <c r="X1936" s="77"/>
      <c r="Y1936" s="77"/>
      <c r="Z1936" s="31" t="str">
        <f t="shared" si="164"/>
        <v/>
      </c>
      <c r="AA1936" s="81">
        <f t="shared" si="168"/>
        <v>0</v>
      </c>
      <c r="AB1936" s="81">
        <f t="shared" si="169"/>
        <v>0</v>
      </c>
      <c r="AC1936" s="308"/>
      <c r="AD1936" s="238"/>
      <c r="AE1936" s="238"/>
      <c r="AF1936" s="190"/>
      <c r="AG1936" s="190"/>
      <c r="AH1936" s="200"/>
      <c r="AI1936" s="200"/>
      <c r="AJ1936" s="187"/>
      <c r="AK1936" s="187"/>
      <c r="AL1936" s="187"/>
      <c r="AM1936" s="252"/>
      <c r="AN1936" s="252"/>
      <c r="AO1936" s="252"/>
      <c r="AP1936" s="252"/>
      <c r="AQ1936" s="262"/>
      <c r="AR1936" s="209"/>
    </row>
    <row r="1937" spans="1:44" ht="13.5" customHeight="1" x14ac:dyDescent="0.2">
      <c r="A1937" s="278"/>
      <c r="B1937" s="287"/>
      <c r="C1937" s="305"/>
      <c r="D1937" s="287"/>
      <c r="E1937" s="302"/>
      <c r="F1937" s="287"/>
      <c r="G1937" s="225"/>
      <c r="H1937" s="197"/>
      <c r="I1937" s="243"/>
      <c r="J1937" s="182"/>
      <c r="K1937" s="180"/>
      <c r="L1937" s="180"/>
      <c r="M1937" s="182"/>
      <c r="N1937" s="190"/>
      <c r="O1937" s="190"/>
      <c r="P1937" s="193"/>
      <c r="Q1937" s="180"/>
      <c r="R1937" s="257"/>
      <c r="S1937" s="30" t="s">
        <v>2035</v>
      </c>
      <c r="T1937" s="76"/>
      <c r="U1937" s="77"/>
      <c r="V1937" s="77"/>
      <c r="W1937" s="77"/>
      <c r="X1937" s="77"/>
      <c r="Y1937" s="77"/>
      <c r="Z1937" s="31" t="str">
        <f t="shared" si="164"/>
        <v/>
      </c>
      <c r="AA1937" s="81">
        <f t="shared" si="168"/>
        <v>0</v>
      </c>
      <c r="AB1937" s="81">
        <f t="shared" si="169"/>
        <v>0</v>
      </c>
      <c r="AC1937" s="308"/>
      <c r="AD1937" s="238"/>
      <c r="AE1937" s="238"/>
      <c r="AF1937" s="190"/>
      <c r="AG1937" s="190"/>
      <c r="AH1937" s="200"/>
      <c r="AI1937" s="200"/>
      <c r="AJ1937" s="187"/>
      <c r="AK1937" s="187"/>
      <c r="AL1937" s="187"/>
      <c r="AM1937" s="252"/>
      <c r="AN1937" s="252"/>
      <c r="AO1937" s="252"/>
      <c r="AP1937" s="252"/>
      <c r="AQ1937" s="262"/>
      <c r="AR1937" s="209"/>
    </row>
    <row r="1938" spans="1:44" ht="13.5" customHeight="1" x14ac:dyDescent="0.2">
      <c r="A1938" s="278"/>
      <c r="B1938" s="287"/>
      <c r="C1938" s="305"/>
      <c r="D1938" s="287"/>
      <c r="E1938" s="302"/>
      <c r="F1938" s="287"/>
      <c r="G1938" s="225"/>
      <c r="H1938" s="197"/>
      <c r="I1938" s="243">
        <v>77.3</v>
      </c>
      <c r="J1938" s="182"/>
      <c r="K1938" s="180"/>
      <c r="L1938" s="180"/>
      <c r="M1938" s="182"/>
      <c r="N1938" s="190"/>
      <c r="O1938" s="190"/>
      <c r="P1938" s="193"/>
      <c r="Q1938" s="180"/>
      <c r="R1938" s="256">
        <f>IF(Q1938="SI",1,IF(Q1938="NO",3,0))</f>
        <v>0</v>
      </c>
      <c r="S1938" s="30" t="s">
        <v>2036</v>
      </c>
      <c r="T1938" s="76"/>
      <c r="U1938" s="77"/>
      <c r="V1938" s="77"/>
      <c r="W1938" s="77"/>
      <c r="X1938" s="77"/>
      <c r="Y1938" s="77"/>
      <c r="Z1938" s="31" t="str">
        <f t="shared" si="164"/>
        <v/>
      </c>
      <c r="AA1938" s="81">
        <f t="shared" si="168"/>
        <v>0</v>
      </c>
      <c r="AB1938" s="81">
        <f t="shared" si="169"/>
        <v>0</v>
      </c>
      <c r="AC1938" s="308"/>
      <c r="AD1938" s="238"/>
      <c r="AE1938" s="238"/>
      <c r="AF1938" s="190"/>
      <c r="AG1938" s="190"/>
      <c r="AH1938" s="200"/>
      <c r="AI1938" s="200"/>
      <c r="AJ1938" s="187"/>
      <c r="AK1938" s="187"/>
      <c r="AL1938" s="187"/>
      <c r="AM1938" s="252"/>
      <c r="AN1938" s="252"/>
      <c r="AO1938" s="252"/>
      <c r="AP1938" s="252"/>
      <c r="AQ1938" s="262"/>
      <c r="AR1938" s="255"/>
    </row>
    <row r="1939" spans="1:44" ht="13.5" customHeight="1" x14ac:dyDescent="0.2">
      <c r="A1939" s="278"/>
      <c r="B1939" s="287"/>
      <c r="C1939" s="305"/>
      <c r="D1939" s="287"/>
      <c r="E1939" s="302"/>
      <c r="F1939" s="287"/>
      <c r="G1939" s="225"/>
      <c r="H1939" s="197"/>
      <c r="I1939" s="243"/>
      <c r="J1939" s="182"/>
      <c r="K1939" s="180"/>
      <c r="L1939" s="180"/>
      <c r="M1939" s="182"/>
      <c r="N1939" s="190"/>
      <c r="O1939" s="190"/>
      <c r="P1939" s="193"/>
      <c r="Q1939" s="180"/>
      <c r="R1939" s="257"/>
      <c r="S1939" s="30" t="s">
        <v>2037</v>
      </c>
      <c r="T1939" s="76"/>
      <c r="U1939" s="77"/>
      <c r="V1939" s="77"/>
      <c r="W1939" s="77"/>
      <c r="X1939" s="77"/>
      <c r="Y1939" s="77"/>
      <c r="Z1939" s="31" t="str">
        <f t="shared" si="164"/>
        <v/>
      </c>
      <c r="AA1939" s="81">
        <f t="shared" si="168"/>
        <v>0</v>
      </c>
      <c r="AB1939" s="81">
        <f t="shared" si="169"/>
        <v>0</v>
      </c>
      <c r="AC1939" s="308"/>
      <c r="AD1939" s="238"/>
      <c r="AE1939" s="238"/>
      <c r="AF1939" s="190"/>
      <c r="AG1939" s="190"/>
      <c r="AH1939" s="200"/>
      <c r="AI1939" s="200"/>
      <c r="AJ1939" s="187"/>
      <c r="AK1939" s="187"/>
      <c r="AL1939" s="187"/>
      <c r="AM1939" s="252"/>
      <c r="AN1939" s="252"/>
      <c r="AO1939" s="252"/>
      <c r="AP1939" s="252"/>
      <c r="AQ1939" s="262"/>
      <c r="AR1939" s="209"/>
    </row>
    <row r="1940" spans="1:44" ht="13.5" customHeight="1" x14ac:dyDescent="0.2">
      <c r="A1940" s="278"/>
      <c r="B1940" s="287"/>
      <c r="C1940" s="305"/>
      <c r="D1940" s="287"/>
      <c r="E1940" s="302"/>
      <c r="F1940" s="287"/>
      <c r="G1940" s="225"/>
      <c r="H1940" s="197"/>
      <c r="I1940" s="243"/>
      <c r="J1940" s="182"/>
      <c r="K1940" s="180"/>
      <c r="L1940" s="180"/>
      <c r="M1940" s="182"/>
      <c r="N1940" s="190"/>
      <c r="O1940" s="190"/>
      <c r="P1940" s="193"/>
      <c r="Q1940" s="180"/>
      <c r="R1940" s="257"/>
      <c r="S1940" s="30" t="s">
        <v>2038</v>
      </c>
      <c r="T1940" s="76"/>
      <c r="U1940" s="77"/>
      <c r="V1940" s="77"/>
      <c r="W1940" s="77"/>
      <c r="X1940" s="77"/>
      <c r="Y1940" s="77"/>
      <c r="Z1940" s="31" t="str">
        <f t="shared" si="164"/>
        <v/>
      </c>
      <c r="AA1940" s="81">
        <f t="shared" si="168"/>
        <v>0</v>
      </c>
      <c r="AB1940" s="81">
        <f t="shared" si="169"/>
        <v>0</v>
      </c>
      <c r="AC1940" s="308"/>
      <c r="AD1940" s="238"/>
      <c r="AE1940" s="238"/>
      <c r="AF1940" s="190"/>
      <c r="AG1940" s="190"/>
      <c r="AH1940" s="200"/>
      <c r="AI1940" s="200"/>
      <c r="AJ1940" s="187"/>
      <c r="AK1940" s="187"/>
      <c r="AL1940" s="187"/>
      <c r="AM1940" s="252"/>
      <c r="AN1940" s="252"/>
      <c r="AO1940" s="252"/>
      <c r="AP1940" s="252"/>
      <c r="AQ1940" s="262"/>
      <c r="AR1940" s="209"/>
    </row>
    <row r="1941" spans="1:44" ht="13.5" customHeight="1" x14ac:dyDescent="0.2">
      <c r="A1941" s="278"/>
      <c r="B1941" s="287"/>
      <c r="C1941" s="305"/>
      <c r="D1941" s="287"/>
      <c r="E1941" s="302"/>
      <c r="F1941" s="287"/>
      <c r="G1941" s="225"/>
      <c r="H1941" s="197"/>
      <c r="I1941" s="243"/>
      <c r="J1941" s="182"/>
      <c r="K1941" s="180"/>
      <c r="L1941" s="180"/>
      <c r="M1941" s="182"/>
      <c r="N1941" s="190"/>
      <c r="O1941" s="190"/>
      <c r="P1941" s="193"/>
      <c r="Q1941" s="180"/>
      <c r="R1941" s="257"/>
      <c r="S1941" s="30" t="s">
        <v>2039</v>
      </c>
      <c r="T1941" s="76"/>
      <c r="U1941" s="77"/>
      <c r="V1941" s="77"/>
      <c r="W1941" s="77"/>
      <c r="X1941" s="77"/>
      <c r="Y1941" s="77"/>
      <c r="Z1941" s="31" t="str">
        <f t="shared" si="164"/>
        <v/>
      </c>
      <c r="AA1941" s="81">
        <f t="shared" si="168"/>
        <v>0</v>
      </c>
      <c r="AB1941" s="81">
        <f t="shared" si="169"/>
        <v>0</v>
      </c>
      <c r="AC1941" s="308"/>
      <c r="AD1941" s="238"/>
      <c r="AE1941" s="238"/>
      <c r="AF1941" s="190"/>
      <c r="AG1941" s="190"/>
      <c r="AH1941" s="200"/>
      <c r="AI1941" s="200"/>
      <c r="AJ1941" s="187"/>
      <c r="AK1941" s="187"/>
      <c r="AL1941" s="187"/>
      <c r="AM1941" s="252"/>
      <c r="AN1941" s="252"/>
      <c r="AO1941" s="252"/>
      <c r="AP1941" s="252"/>
      <c r="AQ1941" s="262"/>
      <c r="AR1941" s="209"/>
    </row>
    <row r="1942" spans="1:44" ht="13.5" customHeight="1" x14ac:dyDescent="0.2">
      <c r="A1942" s="278"/>
      <c r="B1942" s="287"/>
      <c r="C1942" s="305"/>
      <c r="D1942" s="287"/>
      <c r="E1942" s="302"/>
      <c r="F1942" s="287"/>
      <c r="G1942" s="225"/>
      <c r="H1942" s="197"/>
      <c r="I1942" s="243"/>
      <c r="J1942" s="182"/>
      <c r="K1942" s="180"/>
      <c r="L1942" s="180"/>
      <c r="M1942" s="182"/>
      <c r="N1942" s="190"/>
      <c r="O1942" s="190"/>
      <c r="P1942" s="193"/>
      <c r="Q1942" s="180"/>
      <c r="R1942" s="257"/>
      <c r="S1942" s="30" t="s">
        <v>2040</v>
      </c>
      <c r="T1942" s="76"/>
      <c r="U1942" s="77"/>
      <c r="V1942" s="77"/>
      <c r="W1942" s="77"/>
      <c r="X1942" s="77"/>
      <c r="Y1942" s="77"/>
      <c r="Z1942" s="31" t="str">
        <f t="shared" si="164"/>
        <v/>
      </c>
      <c r="AA1942" s="81">
        <f t="shared" si="168"/>
        <v>0</v>
      </c>
      <c r="AB1942" s="81">
        <f t="shared" si="169"/>
        <v>0</v>
      </c>
      <c r="AC1942" s="308"/>
      <c r="AD1942" s="238"/>
      <c r="AE1942" s="238"/>
      <c r="AF1942" s="190"/>
      <c r="AG1942" s="190"/>
      <c r="AH1942" s="200"/>
      <c r="AI1942" s="200"/>
      <c r="AJ1942" s="187"/>
      <c r="AK1942" s="187"/>
      <c r="AL1942" s="187"/>
      <c r="AM1942" s="252"/>
      <c r="AN1942" s="252"/>
      <c r="AO1942" s="252"/>
      <c r="AP1942" s="252"/>
      <c r="AQ1942" s="262"/>
      <c r="AR1942" s="209"/>
    </row>
    <row r="1943" spans="1:44" ht="13.5" customHeight="1" x14ac:dyDescent="0.2">
      <c r="A1943" s="278"/>
      <c r="B1943" s="287"/>
      <c r="C1943" s="305"/>
      <c r="D1943" s="287"/>
      <c r="E1943" s="302"/>
      <c r="F1943" s="287"/>
      <c r="G1943" s="225"/>
      <c r="H1943" s="197"/>
      <c r="I1943" s="243">
        <v>77.400000000000006</v>
      </c>
      <c r="J1943" s="182"/>
      <c r="K1943" s="180"/>
      <c r="L1943" s="180"/>
      <c r="M1943" s="182"/>
      <c r="N1943" s="190"/>
      <c r="O1943" s="190"/>
      <c r="P1943" s="193"/>
      <c r="Q1943" s="180"/>
      <c r="R1943" s="256">
        <f>IF(Q1943="SI",1,IF(Q1943="NO",3,0))</f>
        <v>0</v>
      </c>
      <c r="S1943" s="30" t="s">
        <v>2041</v>
      </c>
      <c r="T1943" s="76"/>
      <c r="U1943" s="77"/>
      <c r="V1943" s="77"/>
      <c r="W1943" s="77"/>
      <c r="X1943" s="77"/>
      <c r="Y1943" s="77"/>
      <c r="Z1943" s="31" t="str">
        <f t="shared" si="164"/>
        <v/>
      </c>
      <c r="AA1943" s="81">
        <f t="shared" si="168"/>
        <v>0</v>
      </c>
      <c r="AB1943" s="81">
        <f t="shared" si="169"/>
        <v>0</v>
      </c>
      <c r="AC1943" s="308"/>
      <c r="AD1943" s="238"/>
      <c r="AE1943" s="238"/>
      <c r="AF1943" s="190"/>
      <c r="AG1943" s="190"/>
      <c r="AH1943" s="200"/>
      <c r="AI1943" s="200"/>
      <c r="AJ1943" s="187"/>
      <c r="AK1943" s="187"/>
      <c r="AL1943" s="187"/>
      <c r="AM1943" s="252"/>
      <c r="AN1943" s="252"/>
      <c r="AO1943" s="252"/>
      <c r="AP1943" s="252"/>
      <c r="AQ1943" s="262"/>
      <c r="AR1943" s="255"/>
    </row>
    <row r="1944" spans="1:44" ht="13.5" customHeight="1" x14ac:dyDescent="0.2">
      <c r="A1944" s="278"/>
      <c r="B1944" s="287"/>
      <c r="C1944" s="305"/>
      <c r="D1944" s="287"/>
      <c r="E1944" s="302"/>
      <c r="F1944" s="287"/>
      <c r="G1944" s="225"/>
      <c r="H1944" s="197"/>
      <c r="I1944" s="243"/>
      <c r="J1944" s="182"/>
      <c r="K1944" s="180"/>
      <c r="L1944" s="180"/>
      <c r="M1944" s="182"/>
      <c r="N1944" s="190"/>
      <c r="O1944" s="190"/>
      <c r="P1944" s="193"/>
      <c r="Q1944" s="180"/>
      <c r="R1944" s="257"/>
      <c r="S1944" s="30" t="s">
        <v>2042</v>
      </c>
      <c r="T1944" s="76"/>
      <c r="U1944" s="77"/>
      <c r="V1944" s="77"/>
      <c r="W1944" s="77"/>
      <c r="X1944" s="77"/>
      <c r="Y1944" s="77"/>
      <c r="Z1944" s="31" t="str">
        <f t="shared" si="164"/>
        <v/>
      </c>
      <c r="AA1944" s="81">
        <f t="shared" si="168"/>
        <v>0</v>
      </c>
      <c r="AB1944" s="81">
        <f t="shared" si="169"/>
        <v>0</v>
      </c>
      <c r="AC1944" s="308"/>
      <c r="AD1944" s="238"/>
      <c r="AE1944" s="238"/>
      <c r="AF1944" s="190"/>
      <c r="AG1944" s="190"/>
      <c r="AH1944" s="200"/>
      <c r="AI1944" s="200"/>
      <c r="AJ1944" s="187"/>
      <c r="AK1944" s="187"/>
      <c r="AL1944" s="187"/>
      <c r="AM1944" s="252"/>
      <c r="AN1944" s="252"/>
      <c r="AO1944" s="252"/>
      <c r="AP1944" s="252"/>
      <c r="AQ1944" s="262"/>
      <c r="AR1944" s="209"/>
    </row>
    <row r="1945" spans="1:44" ht="13.5" customHeight="1" x14ac:dyDescent="0.2">
      <c r="A1945" s="278"/>
      <c r="B1945" s="287"/>
      <c r="C1945" s="305"/>
      <c r="D1945" s="287"/>
      <c r="E1945" s="302"/>
      <c r="F1945" s="287"/>
      <c r="G1945" s="225"/>
      <c r="H1945" s="197"/>
      <c r="I1945" s="243"/>
      <c r="J1945" s="182"/>
      <c r="K1945" s="180"/>
      <c r="L1945" s="180"/>
      <c r="M1945" s="182"/>
      <c r="N1945" s="190"/>
      <c r="O1945" s="190"/>
      <c r="P1945" s="193"/>
      <c r="Q1945" s="180"/>
      <c r="R1945" s="257"/>
      <c r="S1945" s="30" t="s">
        <v>2043</v>
      </c>
      <c r="T1945" s="76"/>
      <c r="U1945" s="77"/>
      <c r="V1945" s="77"/>
      <c r="W1945" s="77"/>
      <c r="X1945" s="77"/>
      <c r="Y1945" s="77"/>
      <c r="Z1945" s="31" t="str">
        <f t="shared" si="164"/>
        <v/>
      </c>
      <c r="AA1945" s="81">
        <f t="shared" si="168"/>
        <v>0</v>
      </c>
      <c r="AB1945" s="81">
        <f t="shared" si="169"/>
        <v>0</v>
      </c>
      <c r="AC1945" s="308"/>
      <c r="AD1945" s="238"/>
      <c r="AE1945" s="238"/>
      <c r="AF1945" s="190"/>
      <c r="AG1945" s="190"/>
      <c r="AH1945" s="200"/>
      <c r="AI1945" s="200"/>
      <c r="AJ1945" s="187"/>
      <c r="AK1945" s="187"/>
      <c r="AL1945" s="187"/>
      <c r="AM1945" s="252"/>
      <c r="AN1945" s="252"/>
      <c r="AO1945" s="252"/>
      <c r="AP1945" s="252"/>
      <c r="AQ1945" s="262"/>
      <c r="AR1945" s="209"/>
    </row>
    <row r="1946" spans="1:44" ht="13.5" customHeight="1" x14ac:dyDescent="0.2">
      <c r="A1946" s="278"/>
      <c r="B1946" s="287"/>
      <c r="C1946" s="305"/>
      <c r="D1946" s="287"/>
      <c r="E1946" s="302"/>
      <c r="F1946" s="287"/>
      <c r="G1946" s="225"/>
      <c r="H1946" s="197"/>
      <c r="I1946" s="243"/>
      <c r="J1946" s="182"/>
      <c r="K1946" s="180"/>
      <c r="L1946" s="180"/>
      <c r="M1946" s="182"/>
      <c r="N1946" s="190"/>
      <c r="O1946" s="190"/>
      <c r="P1946" s="193"/>
      <c r="Q1946" s="180"/>
      <c r="R1946" s="257"/>
      <c r="S1946" s="30" t="s">
        <v>2044</v>
      </c>
      <c r="T1946" s="76"/>
      <c r="U1946" s="77"/>
      <c r="V1946" s="77"/>
      <c r="W1946" s="77"/>
      <c r="X1946" s="77"/>
      <c r="Y1946" s="77"/>
      <c r="Z1946" s="31" t="str">
        <f t="shared" si="164"/>
        <v/>
      </c>
      <c r="AA1946" s="81">
        <f t="shared" si="168"/>
        <v>0</v>
      </c>
      <c r="AB1946" s="81">
        <f t="shared" si="169"/>
        <v>0</v>
      </c>
      <c r="AC1946" s="308"/>
      <c r="AD1946" s="238"/>
      <c r="AE1946" s="238"/>
      <c r="AF1946" s="190"/>
      <c r="AG1946" s="190"/>
      <c r="AH1946" s="200"/>
      <c r="AI1946" s="200"/>
      <c r="AJ1946" s="187"/>
      <c r="AK1946" s="187"/>
      <c r="AL1946" s="187"/>
      <c r="AM1946" s="252"/>
      <c r="AN1946" s="252"/>
      <c r="AO1946" s="252"/>
      <c r="AP1946" s="252"/>
      <c r="AQ1946" s="262"/>
      <c r="AR1946" s="209"/>
    </row>
    <row r="1947" spans="1:44" ht="13.5" customHeight="1" x14ac:dyDescent="0.2">
      <c r="A1947" s="278"/>
      <c r="B1947" s="287"/>
      <c r="C1947" s="305"/>
      <c r="D1947" s="287"/>
      <c r="E1947" s="302"/>
      <c r="F1947" s="287"/>
      <c r="G1947" s="225"/>
      <c r="H1947" s="197"/>
      <c r="I1947" s="243"/>
      <c r="J1947" s="182"/>
      <c r="K1947" s="180"/>
      <c r="L1947" s="180"/>
      <c r="M1947" s="182"/>
      <c r="N1947" s="190"/>
      <c r="O1947" s="190"/>
      <c r="P1947" s="193"/>
      <c r="Q1947" s="180"/>
      <c r="R1947" s="257"/>
      <c r="S1947" s="30" t="s">
        <v>2045</v>
      </c>
      <c r="T1947" s="76"/>
      <c r="U1947" s="77"/>
      <c r="V1947" s="77"/>
      <c r="W1947" s="77"/>
      <c r="X1947" s="77"/>
      <c r="Y1947" s="77"/>
      <c r="Z1947" s="31" t="str">
        <f t="shared" si="164"/>
        <v/>
      </c>
      <c r="AA1947" s="81">
        <f t="shared" si="168"/>
        <v>0</v>
      </c>
      <c r="AB1947" s="81">
        <f t="shared" si="169"/>
        <v>0</v>
      </c>
      <c r="AC1947" s="308"/>
      <c r="AD1947" s="238"/>
      <c r="AE1947" s="238"/>
      <c r="AF1947" s="190"/>
      <c r="AG1947" s="190"/>
      <c r="AH1947" s="200"/>
      <c r="AI1947" s="200"/>
      <c r="AJ1947" s="187"/>
      <c r="AK1947" s="187"/>
      <c r="AL1947" s="187"/>
      <c r="AM1947" s="252"/>
      <c r="AN1947" s="252"/>
      <c r="AO1947" s="252"/>
      <c r="AP1947" s="252"/>
      <c r="AQ1947" s="262"/>
      <c r="AR1947" s="209"/>
    </row>
    <row r="1948" spans="1:44" ht="13.5" customHeight="1" x14ac:dyDescent="0.2">
      <c r="A1948" s="278"/>
      <c r="B1948" s="287"/>
      <c r="C1948" s="305"/>
      <c r="D1948" s="287"/>
      <c r="E1948" s="302"/>
      <c r="F1948" s="287"/>
      <c r="G1948" s="225"/>
      <c r="H1948" s="197"/>
      <c r="I1948" s="243">
        <v>77.5</v>
      </c>
      <c r="J1948" s="182"/>
      <c r="K1948" s="180"/>
      <c r="L1948" s="180"/>
      <c r="M1948" s="182"/>
      <c r="N1948" s="190"/>
      <c r="O1948" s="190"/>
      <c r="P1948" s="193"/>
      <c r="Q1948" s="180"/>
      <c r="R1948" s="256">
        <f>IF(Q1948="SI",1,IF(Q1948="NO",3,0))</f>
        <v>0</v>
      </c>
      <c r="S1948" s="30" t="s">
        <v>2046</v>
      </c>
      <c r="T1948" s="76"/>
      <c r="U1948" s="77"/>
      <c r="V1948" s="77"/>
      <c r="W1948" s="77"/>
      <c r="X1948" s="77"/>
      <c r="Y1948" s="77"/>
      <c r="Z1948" s="31" t="str">
        <f t="shared" si="164"/>
        <v/>
      </c>
      <c r="AA1948" s="81">
        <f t="shared" si="168"/>
        <v>0</v>
      </c>
      <c r="AB1948" s="81">
        <f t="shared" si="169"/>
        <v>0</v>
      </c>
      <c r="AC1948" s="308"/>
      <c r="AD1948" s="238"/>
      <c r="AE1948" s="238"/>
      <c r="AF1948" s="190"/>
      <c r="AG1948" s="190"/>
      <c r="AH1948" s="200"/>
      <c r="AI1948" s="200"/>
      <c r="AJ1948" s="187"/>
      <c r="AK1948" s="187"/>
      <c r="AL1948" s="187"/>
      <c r="AM1948" s="252"/>
      <c r="AN1948" s="252"/>
      <c r="AO1948" s="252"/>
      <c r="AP1948" s="252"/>
      <c r="AQ1948" s="262"/>
      <c r="AR1948" s="255"/>
    </row>
    <row r="1949" spans="1:44" ht="13.5" customHeight="1" x14ac:dyDescent="0.2">
      <c r="A1949" s="278"/>
      <c r="B1949" s="287"/>
      <c r="C1949" s="305"/>
      <c r="D1949" s="287"/>
      <c r="E1949" s="302"/>
      <c r="F1949" s="287"/>
      <c r="G1949" s="225"/>
      <c r="H1949" s="197"/>
      <c r="I1949" s="243"/>
      <c r="J1949" s="182"/>
      <c r="K1949" s="180"/>
      <c r="L1949" s="180"/>
      <c r="M1949" s="182"/>
      <c r="N1949" s="190"/>
      <c r="O1949" s="190"/>
      <c r="P1949" s="193"/>
      <c r="Q1949" s="180"/>
      <c r="R1949" s="257"/>
      <c r="S1949" s="30" t="s">
        <v>2047</v>
      </c>
      <c r="T1949" s="76"/>
      <c r="U1949" s="77"/>
      <c r="V1949" s="77"/>
      <c r="W1949" s="77"/>
      <c r="X1949" s="77"/>
      <c r="Y1949" s="77"/>
      <c r="Z1949" s="31" t="str">
        <f t="shared" si="164"/>
        <v/>
      </c>
      <c r="AA1949" s="81">
        <f t="shared" si="168"/>
        <v>0</v>
      </c>
      <c r="AB1949" s="81">
        <f t="shared" si="169"/>
        <v>0</v>
      </c>
      <c r="AC1949" s="308"/>
      <c r="AD1949" s="238"/>
      <c r="AE1949" s="238"/>
      <c r="AF1949" s="190"/>
      <c r="AG1949" s="190"/>
      <c r="AH1949" s="200"/>
      <c r="AI1949" s="200"/>
      <c r="AJ1949" s="187"/>
      <c r="AK1949" s="187"/>
      <c r="AL1949" s="187"/>
      <c r="AM1949" s="252"/>
      <c r="AN1949" s="252"/>
      <c r="AO1949" s="252"/>
      <c r="AP1949" s="252"/>
      <c r="AQ1949" s="262"/>
      <c r="AR1949" s="209"/>
    </row>
    <row r="1950" spans="1:44" ht="13.5" customHeight="1" x14ac:dyDescent="0.2">
      <c r="A1950" s="278"/>
      <c r="B1950" s="287"/>
      <c r="C1950" s="305"/>
      <c r="D1950" s="287"/>
      <c r="E1950" s="302"/>
      <c r="F1950" s="287"/>
      <c r="G1950" s="225"/>
      <c r="H1950" s="197"/>
      <c r="I1950" s="243"/>
      <c r="J1950" s="182"/>
      <c r="K1950" s="180"/>
      <c r="L1950" s="180"/>
      <c r="M1950" s="182"/>
      <c r="N1950" s="190"/>
      <c r="O1950" s="190"/>
      <c r="P1950" s="193"/>
      <c r="Q1950" s="180"/>
      <c r="R1950" s="257"/>
      <c r="S1950" s="30" t="s">
        <v>2048</v>
      </c>
      <c r="T1950" s="76"/>
      <c r="U1950" s="77"/>
      <c r="V1950" s="77"/>
      <c r="W1950" s="77"/>
      <c r="X1950" s="77"/>
      <c r="Y1950" s="77"/>
      <c r="Z1950" s="31" t="str">
        <f t="shared" si="164"/>
        <v/>
      </c>
      <c r="AA1950" s="81">
        <f t="shared" si="168"/>
        <v>0</v>
      </c>
      <c r="AB1950" s="81">
        <f t="shared" si="169"/>
        <v>0</v>
      </c>
      <c r="AC1950" s="308"/>
      <c r="AD1950" s="238"/>
      <c r="AE1950" s="238"/>
      <c r="AF1950" s="190"/>
      <c r="AG1950" s="190"/>
      <c r="AH1950" s="200"/>
      <c r="AI1950" s="200"/>
      <c r="AJ1950" s="187"/>
      <c r="AK1950" s="187"/>
      <c r="AL1950" s="187"/>
      <c r="AM1950" s="252"/>
      <c r="AN1950" s="252"/>
      <c r="AO1950" s="252"/>
      <c r="AP1950" s="252"/>
      <c r="AQ1950" s="262"/>
      <c r="AR1950" s="209"/>
    </row>
    <row r="1951" spans="1:44" ht="13.5" customHeight="1" x14ac:dyDescent="0.2">
      <c r="A1951" s="278"/>
      <c r="B1951" s="287"/>
      <c r="C1951" s="305"/>
      <c r="D1951" s="287"/>
      <c r="E1951" s="302"/>
      <c r="F1951" s="287"/>
      <c r="G1951" s="225"/>
      <c r="H1951" s="197"/>
      <c r="I1951" s="243"/>
      <c r="J1951" s="182"/>
      <c r="K1951" s="180"/>
      <c r="L1951" s="180"/>
      <c r="M1951" s="182"/>
      <c r="N1951" s="190"/>
      <c r="O1951" s="190"/>
      <c r="P1951" s="193"/>
      <c r="Q1951" s="180"/>
      <c r="R1951" s="257"/>
      <c r="S1951" s="30" t="s">
        <v>2049</v>
      </c>
      <c r="T1951" s="76"/>
      <c r="U1951" s="77"/>
      <c r="V1951" s="77"/>
      <c r="W1951" s="77"/>
      <c r="X1951" s="77"/>
      <c r="Y1951" s="77"/>
      <c r="Z1951" s="31" t="str">
        <f t="shared" si="164"/>
        <v/>
      </c>
      <c r="AA1951" s="81">
        <f t="shared" si="168"/>
        <v>0</v>
      </c>
      <c r="AB1951" s="81">
        <f t="shared" si="169"/>
        <v>0</v>
      </c>
      <c r="AC1951" s="308"/>
      <c r="AD1951" s="238"/>
      <c r="AE1951" s="238"/>
      <c r="AF1951" s="190"/>
      <c r="AG1951" s="190"/>
      <c r="AH1951" s="200"/>
      <c r="AI1951" s="200"/>
      <c r="AJ1951" s="187"/>
      <c r="AK1951" s="187"/>
      <c r="AL1951" s="187"/>
      <c r="AM1951" s="252"/>
      <c r="AN1951" s="252"/>
      <c r="AO1951" s="252"/>
      <c r="AP1951" s="252"/>
      <c r="AQ1951" s="262"/>
      <c r="AR1951" s="209"/>
    </row>
    <row r="1952" spans="1:44" ht="13.5" customHeight="1" x14ac:dyDescent="0.2">
      <c r="A1952" s="279"/>
      <c r="B1952" s="288"/>
      <c r="C1952" s="306"/>
      <c r="D1952" s="288"/>
      <c r="E1952" s="303"/>
      <c r="F1952" s="288"/>
      <c r="G1952" s="226"/>
      <c r="H1952" s="198"/>
      <c r="I1952" s="244"/>
      <c r="J1952" s="228"/>
      <c r="K1952" s="181"/>
      <c r="L1952" s="181"/>
      <c r="M1952" s="228"/>
      <c r="N1952" s="191"/>
      <c r="O1952" s="191"/>
      <c r="P1952" s="194"/>
      <c r="Q1952" s="181"/>
      <c r="R1952" s="299"/>
      <c r="S1952" s="32" t="s">
        <v>2050</v>
      </c>
      <c r="T1952" s="78"/>
      <c r="U1952" s="79"/>
      <c r="V1952" s="79"/>
      <c r="W1952" s="79"/>
      <c r="X1952" s="79"/>
      <c r="Y1952" s="79"/>
      <c r="Z1952" s="33" t="str">
        <f t="shared" ref="Z1952:Z2015" si="170">IF($T1952&lt;&gt;"",IF(AND(V1952="SI",W1952="SI",X1952="SI",Y1952="SI"),"Suficiente",IF(OR(V1952="NO",W1952="NO",X1952="NO",Y1952="NO"),"Deficiente",IF(OR(V1952="",W1952="",X1952="",Y1952=""),"Falta Valorar el Control",""))),"")</f>
        <v/>
      </c>
      <c r="AA1952" s="82">
        <f t="shared" si="168"/>
        <v>0</v>
      </c>
      <c r="AB1952" s="82">
        <f t="shared" si="169"/>
        <v>0</v>
      </c>
      <c r="AC1952" s="309"/>
      <c r="AD1952" s="239"/>
      <c r="AE1952" s="239"/>
      <c r="AF1952" s="191"/>
      <c r="AG1952" s="191"/>
      <c r="AH1952" s="201"/>
      <c r="AI1952" s="201"/>
      <c r="AJ1952" s="188"/>
      <c r="AK1952" s="188"/>
      <c r="AL1952" s="188"/>
      <c r="AM1952" s="253"/>
      <c r="AN1952" s="253"/>
      <c r="AO1952" s="253"/>
      <c r="AP1952" s="253"/>
      <c r="AQ1952" s="263"/>
      <c r="AR1952" s="210"/>
    </row>
    <row r="1953" spans="1:44" ht="13.5" customHeight="1" x14ac:dyDescent="0.2">
      <c r="A1953" s="289" t="str">
        <f>IF(E1953&lt;&gt;"",'Información General'!$D$15&amp;"_"&amp;+$A$1+78,"")</f>
        <v/>
      </c>
      <c r="B1953" s="274"/>
      <c r="C1953" s="271"/>
      <c r="D1953" s="274"/>
      <c r="E1953" s="280"/>
      <c r="F1953" s="274"/>
      <c r="G1953" s="283"/>
      <c r="H1953" s="242"/>
      <c r="I1953" s="300">
        <v>78.099999999999994</v>
      </c>
      <c r="J1953" s="242"/>
      <c r="K1953" s="196"/>
      <c r="L1953" s="196"/>
      <c r="M1953" s="242"/>
      <c r="N1953" s="183"/>
      <c r="O1953" s="183"/>
      <c r="P1953" s="234" t="str">
        <f>IF(AND(N1953&lt;&gt;"",O1953&lt;&gt;""),IF(AND(N1953&gt;5,O1953&gt;5),"I",IF(AND(N1953&lt;=5,O1953&gt;5),"II",IF(AND(N1953&gt;5,O1953&lt;=5),"IV",IF(AND(N1953&lt;=5,O1953&lt;=5),"III")))),"")</f>
        <v/>
      </c>
      <c r="Q1953" s="196"/>
      <c r="R1953" s="297">
        <f>IF(Q1953="SI",1,IF(Q1953="NO",3,0))</f>
        <v>0</v>
      </c>
      <c r="S1953" s="28" t="s">
        <v>2051</v>
      </c>
      <c r="T1953" s="73"/>
      <c r="U1953" s="74"/>
      <c r="V1953" s="74"/>
      <c r="W1953" s="74"/>
      <c r="X1953" s="74"/>
      <c r="Y1953" s="74"/>
      <c r="Z1953" s="29" t="str">
        <f t="shared" si="170"/>
        <v/>
      </c>
      <c r="AA1953" s="80">
        <f t="shared" si="168"/>
        <v>0</v>
      </c>
      <c r="AB1953" s="80">
        <f>IF(Z1953="Deficiente",1,0)</f>
        <v>0</v>
      </c>
      <c r="AC1953" s="337" t="str">
        <f>IF(SUM(R1953:R1977)&gt;=1,IF((SUM(R1953:R1977)/COUNTA(Q1953:Q1977))=1,IF(SUM(AA1953:AA1977)&gt;=1,IF(SUM(AA1953:AA1977)/(SUM(AA1953:AA1977)+SUM(AB1953:AB1977))=100%,"SI","NO"),"NO"),"NO"),"")</f>
        <v/>
      </c>
      <c r="AD1953" s="237" t="str">
        <f>IF($N1953=1,"b","")</f>
        <v/>
      </c>
      <c r="AE1953" s="237" t="str">
        <f>IF($O1953=1,"b","")</f>
        <v/>
      </c>
      <c r="AF1953" s="183"/>
      <c r="AG1953" s="183"/>
      <c r="AH1953" s="199">
        <f>IF(OR($AD1953="b",$AE1953="b"),2,0)</f>
        <v>0</v>
      </c>
      <c r="AI1953" s="199">
        <f>IF(AND($N1953=1,$AF1953=1,$O1953=1,$AG1953=1),1,0)</f>
        <v>0</v>
      </c>
      <c r="AJ1953" s="215">
        <f>IF(AF1953&lt;&gt;"",IF(AI1953=1,1,IF(OR($AF1953&gt;$N1953,AND($AC1953="SI",$AF1953=$N1953),AND($AC1953="NO",$AF1953&lt;&gt;$N1953)),0,1)),0)</f>
        <v>0</v>
      </c>
      <c r="AK1953" s="215">
        <f>IF(AG1953&lt;&gt;"",IF(AI1953=1,1,IF(OR(AG1953&gt;O1953,AND(AC1953="SI",AG1953=O1953),AND(AC1953="NO",AG1953&lt;&gt;O1953)),0,1)),0)</f>
        <v>0</v>
      </c>
      <c r="AL1953" s="215">
        <f>IF(AC1953&lt;&gt;"",(+AI1953+AJ1953+AK1953),0)</f>
        <v>0</v>
      </c>
      <c r="AM1953" s="333" t="str">
        <f>IF($AL1953&gt;=2,IF(AND($AF1953="",$AG1953=""),"",IF(AND($AF1953&gt;5,$AG1953&gt;5),"I","")),"")</f>
        <v/>
      </c>
      <c r="AN1953" s="333" t="str">
        <f>IF($AL1953&gt;=2,IF(AND($AF1953="",$AG1953=""),"",IF(AND($AF1953&lt;6,$AG1953&gt;5),"II","")),"")</f>
        <v/>
      </c>
      <c r="AO1953" s="333" t="str">
        <f>IF($AL1953&gt;=2,IF(AND($AF1953="",$AG1953=""),"",IF(AND($AF1953&lt;6,$AG1953&lt;6),"III","")),"")</f>
        <v/>
      </c>
      <c r="AP1953" s="333" t="str">
        <f>IF($AL1953&gt;=2,IF(AND($AF1953="",$AG1953=""),"",IF(AND($AF1953&gt;5,$AG1953&lt;6),"IV","")),"")</f>
        <v/>
      </c>
      <c r="AQ1953" s="264"/>
      <c r="AR1953" s="267"/>
    </row>
    <row r="1954" spans="1:44" ht="13.5" customHeight="1" x14ac:dyDescent="0.2">
      <c r="A1954" s="290"/>
      <c r="B1954" s="275"/>
      <c r="C1954" s="272"/>
      <c r="D1954" s="275"/>
      <c r="E1954" s="281"/>
      <c r="F1954" s="275"/>
      <c r="G1954" s="284"/>
      <c r="H1954" s="197"/>
      <c r="I1954" s="295"/>
      <c r="J1954" s="197"/>
      <c r="K1954" s="195"/>
      <c r="L1954" s="195"/>
      <c r="M1954" s="197"/>
      <c r="N1954" s="184"/>
      <c r="O1954" s="184"/>
      <c r="P1954" s="235"/>
      <c r="Q1954" s="195"/>
      <c r="R1954" s="257"/>
      <c r="S1954" s="30" t="s">
        <v>2052</v>
      </c>
      <c r="T1954" s="76"/>
      <c r="U1954" s="77"/>
      <c r="V1954" s="77"/>
      <c r="W1954" s="77"/>
      <c r="X1954" s="77"/>
      <c r="Y1954" s="77"/>
      <c r="Z1954" s="31" t="str">
        <f t="shared" si="170"/>
        <v/>
      </c>
      <c r="AA1954" s="81">
        <f t="shared" si="168"/>
        <v>0</v>
      </c>
      <c r="AB1954" s="81">
        <f t="shared" ref="AB1954:AB1977" si="171">IF(Z1954="Deficiente",1,0)</f>
        <v>0</v>
      </c>
      <c r="AC1954" s="338"/>
      <c r="AD1954" s="238"/>
      <c r="AE1954" s="238"/>
      <c r="AF1954" s="184"/>
      <c r="AG1954" s="184"/>
      <c r="AH1954" s="200"/>
      <c r="AI1954" s="200"/>
      <c r="AJ1954" s="216"/>
      <c r="AK1954" s="216"/>
      <c r="AL1954" s="216"/>
      <c r="AM1954" s="252"/>
      <c r="AN1954" s="252"/>
      <c r="AO1954" s="252"/>
      <c r="AP1954" s="252"/>
      <c r="AQ1954" s="265"/>
      <c r="AR1954" s="209"/>
    </row>
    <row r="1955" spans="1:44" ht="13.5" customHeight="1" x14ac:dyDescent="0.2">
      <c r="A1955" s="290"/>
      <c r="B1955" s="275"/>
      <c r="C1955" s="272"/>
      <c r="D1955" s="275"/>
      <c r="E1955" s="281"/>
      <c r="F1955" s="275"/>
      <c r="G1955" s="284"/>
      <c r="H1955" s="197"/>
      <c r="I1955" s="295"/>
      <c r="J1955" s="197"/>
      <c r="K1955" s="195"/>
      <c r="L1955" s="195"/>
      <c r="M1955" s="197"/>
      <c r="N1955" s="184"/>
      <c r="O1955" s="184"/>
      <c r="P1955" s="235"/>
      <c r="Q1955" s="195"/>
      <c r="R1955" s="257"/>
      <c r="S1955" s="30" t="s">
        <v>2053</v>
      </c>
      <c r="T1955" s="76"/>
      <c r="U1955" s="77"/>
      <c r="V1955" s="77"/>
      <c r="W1955" s="77"/>
      <c r="X1955" s="77"/>
      <c r="Y1955" s="77"/>
      <c r="Z1955" s="31" t="str">
        <f t="shared" si="170"/>
        <v/>
      </c>
      <c r="AA1955" s="81">
        <f t="shared" si="168"/>
        <v>0</v>
      </c>
      <c r="AB1955" s="81">
        <f t="shared" si="171"/>
        <v>0</v>
      </c>
      <c r="AC1955" s="338"/>
      <c r="AD1955" s="238"/>
      <c r="AE1955" s="238"/>
      <c r="AF1955" s="184"/>
      <c r="AG1955" s="184"/>
      <c r="AH1955" s="200"/>
      <c r="AI1955" s="200"/>
      <c r="AJ1955" s="216"/>
      <c r="AK1955" s="216"/>
      <c r="AL1955" s="216"/>
      <c r="AM1955" s="252"/>
      <c r="AN1955" s="252"/>
      <c r="AO1955" s="252"/>
      <c r="AP1955" s="252"/>
      <c r="AQ1955" s="265"/>
      <c r="AR1955" s="209"/>
    </row>
    <row r="1956" spans="1:44" ht="13.5" customHeight="1" x14ac:dyDescent="0.2">
      <c r="A1956" s="290"/>
      <c r="B1956" s="275"/>
      <c r="C1956" s="272"/>
      <c r="D1956" s="275"/>
      <c r="E1956" s="281"/>
      <c r="F1956" s="275"/>
      <c r="G1956" s="284"/>
      <c r="H1956" s="197"/>
      <c r="I1956" s="295"/>
      <c r="J1956" s="197"/>
      <c r="K1956" s="195"/>
      <c r="L1956" s="195"/>
      <c r="M1956" s="197"/>
      <c r="N1956" s="184"/>
      <c r="O1956" s="184"/>
      <c r="P1956" s="235"/>
      <c r="Q1956" s="195"/>
      <c r="R1956" s="257"/>
      <c r="S1956" s="30" t="s">
        <v>2054</v>
      </c>
      <c r="T1956" s="76"/>
      <c r="U1956" s="77"/>
      <c r="V1956" s="77"/>
      <c r="W1956" s="77"/>
      <c r="X1956" s="77"/>
      <c r="Y1956" s="77"/>
      <c r="Z1956" s="31" t="str">
        <f t="shared" si="170"/>
        <v/>
      </c>
      <c r="AA1956" s="81">
        <f t="shared" si="168"/>
        <v>0</v>
      </c>
      <c r="AB1956" s="81">
        <f t="shared" si="171"/>
        <v>0</v>
      </c>
      <c r="AC1956" s="338"/>
      <c r="AD1956" s="238"/>
      <c r="AE1956" s="238"/>
      <c r="AF1956" s="184"/>
      <c r="AG1956" s="184"/>
      <c r="AH1956" s="200"/>
      <c r="AI1956" s="200"/>
      <c r="AJ1956" s="216"/>
      <c r="AK1956" s="216"/>
      <c r="AL1956" s="216"/>
      <c r="AM1956" s="252"/>
      <c r="AN1956" s="252"/>
      <c r="AO1956" s="252"/>
      <c r="AP1956" s="252"/>
      <c r="AQ1956" s="265"/>
      <c r="AR1956" s="209"/>
    </row>
    <row r="1957" spans="1:44" ht="13.5" customHeight="1" x14ac:dyDescent="0.2">
      <c r="A1957" s="290"/>
      <c r="B1957" s="275"/>
      <c r="C1957" s="272"/>
      <c r="D1957" s="275"/>
      <c r="E1957" s="281"/>
      <c r="F1957" s="275"/>
      <c r="G1957" s="284"/>
      <c r="H1957" s="197"/>
      <c r="I1957" s="295"/>
      <c r="J1957" s="197"/>
      <c r="K1957" s="195"/>
      <c r="L1957" s="195"/>
      <c r="M1957" s="197"/>
      <c r="N1957" s="184"/>
      <c r="O1957" s="184"/>
      <c r="P1957" s="235"/>
      <c r="Q1957" s="195"/>
      <c r="R1957" s="257"/>
      <c r="S1957" s="30" t="s">
        <v>2055</v>
      </c>
      <c r="T1957" s="76"/>
      <c r="U1957" s="77"/>
      <c r="V1957" s="77"/>
      <c r="W1957" s="77"/>
      <c r="X1957" s="77"/>
      <c r="Y1957" s="77"/>
      <c r="Z1957" s="31" t="str">
        <f t="shared" si="170"/>
        <v/>
      </c>
      <c r="AA1957" s="81">
        <f t="shared" si="168"/>
        <v>0</v>
      </c>
      <c r="AB1957" s="81">
        <f t="shared" si="171"/>
        <v>0</v>
      </c>
      <c r="AC1957" s="338"/>
      <c r="AD1957" s="238"/>
      <c r="AE1957" s="238"/>
      <c r="AF1957" s="184"/>
      <c r="AG1957" s="184"/>
      <c r="AH1957" s="200"/>
      <c r="AI1957" s="200"/>
      <c r="AJ1957" s="216"/>
      <c r="AK1957" s="216"/>
      <c r="AL1957" s="216"/>
      <c r="AM1957" s="252"/>
      <c r="AN1957" s="252"/>
      <c r="AO1957" s="252"/>
      <c r="AP1957" s="252"/>
      <c r="AQ1957" s="265"/>
      <c r="AR1957" s="209"/>
    </row>
    <row r="1958" spans="1:44" ht="13.5" customHeight="1" x14ac:dyDescent="0.2">
      <c r="A1958" s="290"/>
      <c r="B1958" s="275"/>
      <c r="C1958" s="272"/>
      <c r="D1958" s="275"/>
      <c r="E1958" s="281"/>
      <c r="F1958" s="275"/>
      <c r="G1958" s="284"/>
      <c r="H1958" s="197"/>
      <c r="I1958" s="295">
        <v>78.2</v>
      </c>
      <c r="J1958" s="197"/>
      <c r="K1958" s="195"/>
      <c r="L1958" s="195"/>
      <c r="M1958" s="197"/>
      <c r="N1958" s="184"/>
      <c r="O1958" s="184"/>
      <c r="P1958" s="235"/>
      <c r="Q1958" s="195"/>
      <c r="R1958" s="298">
        <f>IF(Q1958="SI",1,IF(Q1958="NO",3,0))</f>
        <v>0</v>
      </c>
      <c r="S1958" s="30" t="s">
        <v>2056</v>
      </c>
      <c r="T1958" s="76"/>
      <c r="U1958" s="77"/>
      <c r="V1958" s="77"/>
      <c r="W1958" s="77"/>
      <c r="X1958" s="77"/>
      <c r="Y1958" s="77"/>
      <c r="Z1958" s="31" t="str">
        <f t="shared" si="170"/>
        <v/>
      </c>
      <c r="AA1958" s="81">
        <f t="shared" si="168"/>
        <v>0</v>
      </c>
      <c r="AB1958" s="81">
        <f t="shared" si="171"/>
        <v>0</v>
      </c>
      <c r="AC1958" s="338"/>
      <c r="AD1958" s="238"/>
      <c r="AE1958" s="238"/>
      <c r="AF1958" s="184"/>
      <c r="AG1958" s="184"/>
      <c r="AH1958" s="200"/>
      <c r="AI1958" s="200"/>
      <c r="AJ1958" s="216"/>
      <c r="AK1958" s="216"/>
      <c r="AL1958" s="216"/>
      <c r="AM1958" s="252"/>
      <c r="AN1958" s="252"/>
      <c r="AO1958" s="252"/>
      <c r="AP1958" s="252"/>
      <c r="AQ1958" s="265"/>
      <c r="AR1958" s="208"/>
    </row>
    <row r="1959" spans="1:44" ht="13.5" customHeight="1" x14ac:dyDescent="0.2">
      <c r="A1959" s="290"/>
      <c r="B1959" s="275"/>
      <c r="C1959" s="272"/>
      <c r="D1959" s="275"/>
      <c r="E1959" s="281"/>
      <c r="F1959" s="275"/>
      <c r="G1959" s="284"/>
      <c r="H1959" s="197"/>
      <c r="I1959" s="295"/>
      <c r="J1959" s="197"/>
      <c r="K1959" s="195"/>
      <c r="L1959" s="195"/>
      <c r="M1959" s="197"/>
      <c r="N1959" s="184"/>
      <c r="O1959" s="184"/>
      <c r="P1959" s="235"/>
      <c r="Q1959" s="195"/>
      <c r="R1959" s="257"/>
      <c r="S1959" s="30" t="s">
        <v>2057</v>
      </c>
      <c r="T1959" s="76"/>
      <c r="U1959" s="77"/>
      <c r="V1959" s="77"/>
      <c r="W1959" s="77"/>
      <c r="X1959" s="77"/>
      <c r="Y1959" s="77"/>
      <c r="Z1959" s="31" t="str">
        <f t="shared" si="170"/>
        <v/>
      </c>
      <c r="AA1959" s="81">
        <f t="shared" si="168"/>
        <v>0</v>
      </c>
      <c r="AB1959" s="81">
        <f t="shared" si="171"/>
        <v>0</v>
      </c>
      <c r="AC1959" s="338"/>
      <c r="AD1959" s="238"/>
      <c r="AE1959" s="238"/>
      <c r="AF1959" s="184"/>
      <c r="AG1959" s="184"/>
      <c r="AH1959" s="200"/>
      <c r="AI1959" s="200"/>
      <c r="AJ1959" s="216"/>
      <c r="AK1959" s="216"/>
      <c r="AL1959" s="216"/>
      <c r="AM1959" s="252"/>
      <c r="AN1959" s="252"/>
      <c r="AO1959" s="252"/>
      <c r="AP1959" s="252"/>
      <c r="AQ1959" s="265"/>
      <c r="AR1959" s="209"/>
    </row>
    <row r="1960" spans="1:44" ht="13.5" customHeight="1" x14ac:dyDescent="0.2">
      <c r="A1960" s="290"/>
      <c r="B1960" s="275"/>
      <c r="C1960" s="272"/>
      <c r="D1960" s="275"/>
      <c r="E1960" s="281"/>
      <c r="F1960" s="275"/>
      <c r="G1960" s="284"/>
      <c r="H1960" s="197"/>
      <c r="I1960" s="295"/>
      <c r="J1960" s="197"/>
      <c r="K1960" s="195"/>
      <c r="L1960" s="195"/>
      <c r="M1960" s="197"/>
      <c r="N1960" s="184"/>
      <c r="O1960" s="184"/>
      <c r="P1960" s="235"/>
      <c r="Q1960" s="195"/>
      <c r="R1960" s="257"/>
      <c r="S1960" s="30" t="s">
        <v>2058</v>
      </c>
      <c r="T1960" s="76"/>
      <c r="U1960" s="77"/>
      <c r="V1960" s="77"/>
      <c r="W1960" s="77"/>
      <c r="X1960" s="77"/>
      <c r="Y1960" s="77"/>
      <c r="Z1960" s="31" t="str">
        <f t="shared" si="170"/>
        <v/>
      </c>
      <c r="AA1960" s="81">
        <f t="shared" ref="AA1960:AA1978" si="172">IF(Z1960="Suficiente",1,0)</f>
        <v>0</v>
      </c>
      <c r="AB1960" s="81">
        <f t="shared" si="171"/>
        <v>0</v>
      </c>
      <c r="AC1960" s="338"/>
      <c r="AD1960" s="238"/>
      <c r="AE1960" s="238"/>
      <c r="AF1960" s="184"/>
      <c r="AG1960" s="184"/>
      <c r="AH1960" s="200"/>
      <c r="AI1960" s="200"/>
      <c r="AJ1960" s="216"/>
      <c r="AK1960" s="216"/>
      <c r="AL1960" s="216"/>
      <c r="AM1960" s="252"/>
      <c r="AN1960" s="252"/>
      <c r="AO1960" s="252"/>
      <c r="AP1960" s="252"/>
      <c r="AQ1960" s="265"/>
      <c r="AR1960" s="209"/>
    </row>
    <row r="1961" spans="1:44" ht="13.5" customHeight="1" x14ac:dyDescent="0.2">
      <c r="A1961" s="290"/>
      <c r="B1961" s="275"/>
      <c r="C1961" s="272"/>
      <c r="D1961" s="275"/>
      <c r="E1961" s="281"/>
      <c r="F1961" s="275"/>
      <c r="G1961" s="284"/>
      <c r="H1961" s="197"/>
      <c r="I1961" s="295"/>
      <c r="J1961" s="197"/>
      <c r="K1961" s="195"/>
      <c r="L1961" s="195"/>
      <c r="M1961" s="197"/>
      <c r="N1961" s="184"/>
      <c r="O1961" s="184"/>
      <c r="P1961" s="235"/>
      <c r="Q1961" s="195"/>
      <c r="R1961" s="257"/>
      <c r="S1961" s="30" t="s">
        <v>2059</v>
      </c>
      <c r="T1961" s="76"/>
      <c r="U1961" s="77"/>
      <c r="V1961" s="77"/>
      <c r="W1961" s="77"/>
      <c r="X1961" s="77"/>
      <c r="Y1961" s="77"/>
      <c r="Z1961" s="31" t="str">
        <f t="shared" si="170"/>
        <v/>
      </c>
      <c r="AA1961" s="81">
        <f t="shared" si="172"/>
        <v>0</v>
      </c>
      <c r="AB1961" s="81">
        <f t="shared" si="171"/>
        <v>0</v>
      </c>
      <c r="AC1961" s="338"/>
      <c r="AD1961" s="238"/>
      <c r="AE1961" s="238"/>
      <c r="AF1961" s="184"/>
      <c r="AG1961" s="184"/>
      <c r="AH1961" s="200"/>
      <c r="AI1961" s="200"/>
      <c r="AJ1961" s="216"/>
      <c r="AK1961" s="216"/>
      <c r="AL1961" s="216"/>
      <c r="AM1961" s="252"/>
      <c r="AN1961" s="252"/>
      <c r="AO1961" s="252"/>
      <c r="AP1961" s="252"/>
      <c r="AQ1961" s="265"/>
      <c r="AR1961" s="209"/>
    </row>
    <row r="1962" spans="1:44" ht="13.5" customHeight="1" x14ac:dyDescent="0.2">
      <c r="A1962" s="290"/>
      <c r="B1962" s="275"/>
      <c r="C1962" s="272"/>
      <c r="D1962" s="275"/>
      <c r="E1962" s="281"/>
      <c r="F1962" s="275"/>
      <c r="G1962" s="284"/>
      <c r="H1962" s="197"/>
      <c r="I1962" s="295"/>
      <c r="J1962" s="197"/>
      <c r="K1962" s="195"/>
      <c r="L1962" s="195"/>
      <c r="M1962" s="197"/>
      <c r="N1962" s="184"/>
      <c r="O1962" s="184"/>
      <c r="P1962" s="235"/>
      <c r="Q1962" s="195"/>
      <c r="R1962" s="257"/>
      <c r="S1962" s="30" t="s">
        <v>2060</v>
      </c>
      <c r="T1962" s="76"/>
      <c r="U1962" s="77"/>
      <c r="V1962" s="77"/>
      <c r="W1962" s="77"/>
      <c r="X1962" s="77"/>
      <c r="Y1962" s="77"/>
      <c r="Z1962" s="31" t="str">
        <f t="shared" si="170"/>
        <v/>
      </c>
      <c r="AA1962" s="81">
        <f t="shared" si="172"/>
        <v>0</v>
      </c>
      <c r="AB1962" s="81">
        <f t="shared" si="171"/>
        <v>0</v>
      </c>
      <c r="AC1962" s="338"/>
      <c r="AD1962" s="238"/>
      <c r="AE1962" s="238"/>
      <c r="AF1962" s="184"/>
      <c r="AG1962" s="184"/>
      <c r="AH1962" s="200"/>
      <c r="AI1962" s="200"/>
      <c r="AJ1962" s="216"/>
      <c r="AK1962" s="216"/>
      <c r="AL1962" s="216"/>
      <c r="AM1962" s="252"/>
      <c r="AN1962" s="252"/>
      <c r="AO1962" s="252"/>
      <c r="AP1962" s="252"/>
      <c r="AQ1962" s="265"/>
      <c r="AR1962" s="209"/>
    </row>
    <row r="1963" spans="1:44" ht="13.5" customHeight="1" x14ac:dyDescent="0.2">
      <c r="A1963" s="290"/>
      <c r="B1963" s="275"/>
      <c r="C1963" s="272"/>
      <c r="D1963" s="275"/>
      <c r="E1963" s="281"/>
      <c r="F1963" s="275"/>
      <c r="G1963" s="284"/>
      <c r="H1963" s="197"/>
      <c r="I1963" s="295">
        <v>78.3</v>
      </c>
      <c r="J1963" s="197"/>
      <c r="K1963" s="195"/>
      <c r="L1963" s="195"/>
      <c r="M1963" s="197"/>
      <c r="N1963" s="184"/>
      <c r="O1963" s="184"/>
      <c r="P1963" s="235"/>
      <c r="Q1963" s="195"/>
      <c r="R1963" s="298">
        <f>IF(Q1963="SI",1,IF(Q1963="NO",3,0))</f>
        <v>0</v>
      </c>
      <c r="S1963" s="30" t="s">
        <v>2061</v>
      </c>
      <c r="T1963" s="76"/>
      <c r="U1963" s="77"/>
      <c r="V1963" s="77"/>
      <c r="W1963" s="77"/>
      <c r="X1963" s="77"/>
      <c r="Y1963" s="77"/>
      <c r="Z1963" s="31" t="str">
        <f t="shared" si="170"/>
        <v/>
      </c>
      <c r="AA1963" s="81">
        <f t="shared" si="172"/>
        <v>0</v>
      </c>
      <c r="AB1963" s="81">
        <f t="shared" si="171"/>
        <v>0</v>
      </c>
      <c r="AC1963" s="338"/>
      <c r="AD1963" s="238"/>
      <c r="AE1963" s="238"/>
      <c r="AF1963" s="184"/>
      <c r="AG1963" s="184"/>
      <c r="AH1963" s="200"/>
      <c r="AI1963" s="200"/>
      <c r="AJ1963" s="216"/>
      <c r="AK1963" s="216"/>
      <c r="AL1963" s="216"/>
      <c r="AM1963" s="252"/>
      <c r="AN1963" s="252"/>
      <c r="AO1963" s="252"/>
      <c r="AP1963" s="252"/>
      <c r="AQ1963" s="265"/>
      <c r="AR1963" s="208"/>
    </row>
    <row r="1964" spans="1:44" ht="13.5" customHeight="1" x14ac:dyDescent="0.2">
      <c r="A1964" s="290"/>
      <c r="B1964" s="275"/>
      <c r="C1964" s="272"/>
      <c r="D1964" s="275"/>
      <c r="E1964" s="281"/>
      <c r="F1964" s="275"/>
      <c r="G1964" s="284"/>
      <c r="H1964" s="197"/>
      <c r="I1964" s="295"/>
      <c r="J1964" s="197"/>
      <c r="K1964" s="195"/>
      <c r="L1964" s="195"/>
      <c r="M1964" s="197"/>
      <c r="N1964" s="184"/>
      <c r="O1964" s="184"/>
      <c r="P1964" s="235"/>
      <c r="Q1964" s="195"/>
      <c r="R1964" s="257"/>
      <c r="S1964" s="30" t="s">
        <v>2062</v>
      </c>
      <c r="T1964" s="76"/>
      <c r="U1964" s="77"/>
      <c r="V1964" s="77"/>
      <c r="W1964" s="77"/>
      <c r="X1964" s="77"/>
      <c r="Y1964" s="77"/>
      <c r="Z1964" s="31" t="str">
        <f t="shared" si="170"/>
        <v/>
      </c>
      <c r="AA1964" s="81">
        <f t="shared" si="172"/>
        <v>0</v>
      </c>
      <c r="AB1964" s="81">
        <f t="shared" si="171"/>
        <v>0</v>
      </c>
      <c r="AC1964" s="338"/>
      <c r="AD1964" s="238"/>
      <c r="AE1964" s="238"/>
      <c r="AF1964" s="184"/>
      <c r="AG1964" s="184"/>
      <c r="AH1964" s="200"/>
      <c r="AI1964" s="200"/>
      <c r="AJ1964" s="216"/>
      <c r="AK1964" s="216"/>
      <c r="AL1964" s="216"/>
      <c r="AM1964" s="252"/>
      <c r="AN1964" s="252"/>
      <c r="AO1964" s="252"/>
      <c r="AP1964" s="252"/>
      <c r="AQ1964" s="265"/>
      <c r="AR1964" s="209"/>
    </row>
    <row r="1965" spans="1:44" ht="13.5" customHeight="1" x14ac:dyDescent="0.2">
      <c r="A1965" s="290"/>
      <c r="B1965" s="275"/>
      <c r="C1965" s="272"/>
      <c r="D1965" s="275"/>
      <c r="E1965" s="281"/>
      <c r="F1965" s="275"/>
      <c r="G1965" s="284"/>
      <c r="H1965" s="197"/>
      <c r="I1965" s="295"/>
      <c r="J1965" s="197"/>
      <c r="K1965" s="195"/>
      <c r="L1965" s="195"/>
      <c r="M1965" s="197"/>
      <c r="N1965" s="184"/>
      <c r="O1965" s="184"/>
      <c r="P1965" s="235"/>
      <c r="Q1965" s="195"/>
      <c r="R1965" s="257"/>
      <c r="S1965" s="30" t="s">
        <v>2063</v>
      </c>
      <c r="T1965" s="76"/>
      <c r="U1965" s="77"/>
      <c r="V1965" s="77"/>
      <c r="W1965" s="77"/>
      <c r="X1965" s="77"/>
      <c r="Y1965" s="77"/>
      <c r="Z1965" s="31" t="str">
        <f t="shared" si="170"/>
        <v/>
      </c>
      <c r="AA1965" s="81">
        <f t="shared" si="172"/>
        <v>0</v>
      </c>
      <c r="AB1965" s="81">
        <f t="shared" si="171"/>
        <v>0</v>
      </c>
      <c r="AC1965" s="338"/>
      <c r="AD1965" s="238"/>
      <c r="AE1965" s="238"/>
      <c r="AF1965" s="184"/>
      <c r="AG1965" s="184"/>
      <c r="AH1965" s="200"/>
      <c r="AI1965" s="200"/>
      <c r="AJ1965" s="216"/>
      <c r="AK1965" s="216"/>
      <c r="AL1965" s="216"/>
      <c r="AM1965" s="252"/>
      <c r="AN1965" s="252"/>
      <c r="AO1965" s="252"/>
      <c r="AP1965" s="252"/>
      <c r="AQ1965" s="265"/>
      <c r="AR1965" s="209"/>
    </row>
    <row r="1966" spans="1:44" ht="13.5" customHeight="1" x14ac:dyDescent="0.2">
      <c r="A1966" s="290"/>
      <c r="B1966" s="275"/>
      <c r="C1966" s="272"/>
      <c r="D1966" s="275"/>
      <c r="E1966" s="281"/>
      <c r="F1966" s="275"/>
      <c r="G1966" s="284"/>
      <c r="H1966" s="197"/>
      <c r="I1966" s="295"/>
      <c r="J1966" s="197"/>
      <c r="K1966" s="195"/>
      <c r="L1966" s="195"/>
      <c r="M1966" s="197"/>
      <c r="N1966" s="184"/>
      <c r="O1966" s="184"/>
      <c r="P1966" s="235"/>
      <c r="Q1966" s="195"/>
      <c r="R1966" s="257"/>
      <c r="S1966" s="30" t="s">
        <v>2064</v>
      </c>
      <c r="T1966" s="76"/>
      <c r="U1966" s="77"/>
      <c r="V1966" s="77"/>
      <c r="W1966" s="77"/>
      <c r="X1966" s="77"/>
      <c r="Y1966" s="77"/>
      <c r="Z1966" s="31" t="str">
        <f t="shared" si="170"/>
        <v/>
      </c>
      <c r="AA1966" s="81">
        <f t="shared" si="172"/>
        <v>0</v>
      </c>
      <c r="AB1966" s="81">
        <f t="shared" si="171"/>
        <v>0</v>
      </c>
      <c r="AC1966" s="338"/>
      <c r="AD1966" s="238"/>
      <c r="AE1966" s="238"/>
      <c r="AF1966" s="184"/>
      <c r="AG1966" s="184"/>
      <c r="AH1966" s="200"/>
      <c r="AI1966" s="200"/>
      <c r="AJ1966" s="216"/>
      <c r="AK1966" s="216"/>
      <c r="AL1966" s="216"/>
      <c r="AM1966" s="252"/>
      <c r="AN1966" s="252"/>
      <c r="AO1966" s="252"/>
      <c r="AP1966" s="252"/>
      <c r="AQ1966" s="265"/>
      <c r="AR1966" s="209"/>
    </row>
    <row r="1967" spans="1:44" ht="13.5" customHeight="1" x14ac:dyDescent="0.2">
      <c r="A1967" s="290"/>
      <c r="B1967" s="275"/>
      <c r="C1967" s="272"/>
      <c r="D1967" s="275"/>
      <c r="E1967" s="281"/>
      <c r="F1967" s="275"/>
      <c r="G1967" s="284"/>
      <c r="H1967" s="197"/>
      <c r="I1967" s="295"/>
      <c r="J1967" s="197"/>
      <c r="K1967" s="195"/>
      <c r="L1967" s="195"/>
      <c r="M1967" s="197"/>
      <c r="N1967" s="184"/>
      <c r="O1967" s="184"/>
      <c r="P1967" s="235"/>
      <c r="Q1967" s="195"/>
      <c r="R1967" s="257"/>
      <c r="S1967" s="30" t="s">
        <v>2065</v>
      </c>
      <c r="T1967" s="76"/>
      <c r="U1967" s="77"/>
      <c r="V1967" s="77"/>
      <c r="W1967" s="77"/>
      <c r="X1967" s="77"/>
      <c r="Y1967" s="77"/>
      <c r="Z1967" s="31" t="str">
        <f t="shared" si="170"/>
        <v/>
      </c>
      <c r="AA1967" s="81">
        <f t="shared" si="172"/>
        <v>0</v>
      </c>
      <c r="AB1967" s="81">
        <f t="shared" si="171"/>
        <v>0</v>
      </c>
      <c r="AC1967" s="338"/>
      <c r="AD1967" s="238"/>
      <c r="AE1967" s="238"/>
      <c r="AF1967" s="184"/>
      <c r="AG1967" s="184"/>
      <c r="AH1967" s="200"/>
      <c r="AI1967" s="200"/>
      <c r="AJ1967" s="216"/>
      <c r="AK1967" s="216"/>
      <c r="AL1967" s="216"/>
      <c r="AM1967" s="252"/>
      <c r="AN1967" s="252"/>
      <c r="AO1967" s="252"/>
      <c r="AP1967" s="252"/>
      <c r="AQ1967" s="265"/>
      <c r="AR1967" s="209"/>
    </row>
    <row r="1968" spans="1:44" ht="13.5" customHeight="1" x14ac:dyDescent="0.2">
      <c r="A1968" s="290"/>
      <c r="B1968" s="275"/>
      <c r="C1968" s="272"/>
      <c r="D1968" s="275"/>
      <c r="E1968" s="281"/>
      <c r="F1968" s="275"/>
      <c r="G1968" s="284"/>
      <c r="H1968" s="197"/>
      <c r="I1968" s="295">
        <v>78.400000000000006</v>
      </c>
      <c r="J1968" s="197"/>
      <c r="K1968" s="195"/>
      <c r="L1968" s="195"/>
      <c r="M1968" s="197"/>
      <c r="N1968" s="184"/>
      <c r="O1968" s="184"/>
      <c r="P1968" s="235"/>
      <c r="Q1968" s="195"/>
      <c r="R1968" s="298">
        <f>IF(Q1968="SI",1,IF(Q1968="NO",3,0))</f>
        <v>0</v>
      </c>
      <c r="S1968" s="30" t="s">
        <v>2066</v>
      </c>
      <c r="T1968" s="76"/>
      <c r="U1968" s="77"/>
      <c r="V1968" s="77"/>
      <c r="W1968" s="77"/>
      <c r="X1968" s="77"/>
      <c r="Y1968" s="77"/>
      <c r="Z1968" s="31" t="str">
        <f t="shared" si="170"/>
        <v/>
      </c>
      <c r="AA1968" s="81">
        <f t="shared" si="172"/>
        <v>0</v>
      </c>
      <c r="AB1968" s="81">
        <f t="shared" si="171"/>
        <v>0</v>
      </c>
      <c r="AC1968" s="338"/>
      <c r="AD1968" s="238"/>
      <c r="AE1968" s="238"/>
      <c r="AF1968" s="184"/>
      <c r="AG1968" s="184"/>
      <c r="AH1968" s="200"/>
      <c r="AI1968" s="200"/>
      <c r="AJ1968" s="216"/>
      <c r="AK1968" s="216"/>
      <c r="AL1968" s="216"/>
      <c r="AM1968" s="252"/>
      <c r="AN1968" s="252"/>
      <c r="AO1968" s="252"/>
      <c r="AP1968" s="252"/>
      <c r="AQ1968" s="265"/>
      <c r="AR1968" s="208"/>
    </row>
    <row r="1969" spans="1:44" ht="13.5" customHeight="1" x14ac:dyDescent="0.2">
      <c r="A1969" s="290"/>
      <c r="B1969" s="275"/>
      <c r="C1969" s="272"/>
      <c r="D1969" s="275"/>
      <c r="E1969" s="281"/>
      <c r="F1969" s="275"/>
      <c r="G1969" s="284"/>
      <c r="H1969" s="197"/>
      <c r="I1969" s="295"/>
      <c r="J1969" s="197"/>
      <c r="K1969" s="195"/>
      <c r="L1969" s="195"/>
      <c r="M1969" s="197"/>
      <c r="N1969" s="184"/>
      <c r="O1969" s="184"/>
      <c r="P1969" s="235"/>
      <c r="Q1969" s="195"/>
      <c r="R1969" s="257"/>
      <c r="S1969" s="30" t="s">
        <v>2067</v>
      </c>
      <c r="T1969" s="76"/>
      <c r="U1969" s="77"/>
      <c r="V1969" s="77"/>
      <c r="W1969" s="77"/>
      <c r="X1969" s="77"/>
      <c r="Y1969" s="77"/>
      <c r="Z1969" s="31" t="str">
        <f t="shared" si="170"/>
        <v/>
      </c>
      <c r="AA1969" s="81">
        <f t="shared" si="172"/>
        <v>0</v>
      </c>
      <c r="AB1969" s="81">
        <f t="shared" si="171"/>
        <v>0</v>
      </c>
      <c r="AC1969" s="338"/>
      <c r="AD1969" s="238"/>
      <c r="AE1969" s="238"/>
      <c r="AF1969" s="184"/>
      <c r="AG1969" s="184"/>
      <c r="AH1969" s="200"/>
      <c r="AI1969" s="200"/>
      <c r="AJ1969" s="216"/>
      <c r="AK1969" s="216"/>
      <c r="AL1969" s="216"/>
      <c r="AM1969" s="252"/>
      <c r="AN1969" s="252"/>
      <c r="AO1969" s="252"/>
      <c r="AP1969" s="252"/>
      <c r="AQ1969" s="265"/>
      <c r="AR1969" s="209"/>
    </row>
    <row r="1970" spans="1:44" ht="13.5" customHeight="1" x14ac:dyDescent="0.2">
      <c r="A1970" s="290"/>
      <c r="B1970" s="275"/>
      <c r="C1970" s="272"/>
      <c r="D1970" s="275"/>
      <c r="E1970" s="281"/>
      <c r="F1970" s="275"/>
      <c r="G1970" s="284"/>
      <c r="H1970" s="197"/>
      <c r="I1970" s="295"/>
      <c r="J1970" s="197"/>
      <c r="K1970" s="195"/>
      <c r="L1970" s="195"/>
      <c r="M1970" s="197"/>
      <c r="N1970" s="184"/>
      <c r="O1970" s="184"/>
      <c r="P1970" s="235"/>
      <c r="Q1970" s="195"/>
      <c r="R1970" s="257"/>
      <c r="S1970" s="30" t="s">
        <v>2068</v>
      </c>
      <c r="T1970" s="76"/>
      <c r="U1970" s="77"/>
      <c r="V1970" s="77"/>
      <c r="W1970" s="77"/>
      <c r="X1970" s="77"/>
      <c r="Y1970" s="77"/>
      <c r="Z1970" s="31" t="str">
        <f t="shared" si="170"/>
        <v/>
      </c>
      <c r="AA1970" s="81">
        <f t="shared" si="172"/>
        <v>0</v>
      </c>
      <c r="AB1970" s="81">
        <f t="shared" si="171"/>
        <v>0</v>
      </c>
      <c r="AC1970" s="338"/>
      <c r="AD1970" s="238"/>
      <c r="AE1970" s="238"/>
      <c r="AF1970" s="184"/>
      <c r="AG1970" s="184"/>
      <c r="AH1970" s="200"/>
      <c r="AI1970" s="200"/>
      <c r="AJ1970" s="216"/>
      <c r="AK1970" s="216"/>
      <c r="AL1970" s="216"/>
      <c r="AM1970" s="252"/>
      <c r="AN1970" s="252"/>
      <c r="AO1970" s="252"/>
      <c r="AP1970" s="252"/>
      <c r="AQ1970" s="265"/>
      <c r="AR1970" s="209"/>
    </row>
    <row r="1971" spans="1:44" ht="13.5" customHeight="1" x14ac:dyDescent="0.2">
      <c r="A1971" s="290"/>
      <c r="B1971" s="275"/>
      <c r="C1971" s="272"/>
      <c r="D1971" s="275"/>
      <c r="E1971" s="281"/>
      <c r="F1971" s="275"/>
      <c r="G1971" s="284"/>
      <c r="H1971" s="197"/>
      <c r="I1971" s="295"/>
      <c r="J1971" s="197"/>
      <c r="K1971" s="195"/>
      <c r="L1971" s="195"/>
      <c r="M1971" s="197"/>
      <c r="N1971" s="184"/>
      <c r="O1971" s="184"/>
      <c r="P1971" s="235"/>
      <c r="Q1971" s="195"/>
      <c r="R1971" s="257"/>
      <c r="S1971" s="30" t="s">
        <v>2069</v>
      </c>
      <c r="T1971" s="76"/>
      <c r="U1971" s="77"/>
      <c r="V1971" s="77"/>
      <c r="W1971" s="77"/>
      <c r="X1971" s="77"/>
      <c r="Y1971" s="77"/>
      <c r="Z1971" s="31" t="str">
        <f t="shared" si="170"/>
        <v/>
      </c>
      <c r="AA1971" s="81">
        <f t="shared" si="172"/>
        <v>0</v>
      </c>
      <c r="AB1971" s="81">
        <f t="shared" si="171"/>
        <v>0</v>
      </c>
      <c r="AC1971" s="338"/>
      <c r="AD1971" s="238"/>
      <c r="AE1971" s="238"/>
      <c r="AF1971" s="184"/>
      <c r="AG1971" s="184"/>
      <c r="AH1971" s="200"/>
      <c r="AI1971" s="200"/>
      <c r="AJ1971" s="216"/>
      <c r="AK1971" s="216"/>
      <c r="AL1971" s="216"/>
      <c r="AM1971" s="252"/>
      <c r="AN1971" s="252"/>
      <c r="AO1971" s="252"/>
      <c r="AP1971" s="252"/>
      <c r="AQ1971" s="265"/>
      <c r="AR1971" s="209"/>
    </row>
    <row r="1972" spans="1:44" ht="13.5" customHeight="1" x14ac:dyDescent="0.2">
      <c r="A1972" s="290"/>
      <c r="B1972" s="275"/>
      <c r="C1972" s="272"/>
      <c r="D1972" s="275"/>
      <c r="E1972" s="281"/>
      <c r="F1972" s="275"/>
      <c r="G1972" s="284"/>
      <c r="H1972" s="197"/>
      <c r="I1972" s="295"/>
      <c r="J1972" s="197"/>
      <c r="K1972" s="195"/>
      <c r="L1972" s="195"/>
      <c r="M1972" s="197"/>
      <c r="N1972" s="184"/>
      <c r="O1972" s="184"/>
      <c r="P1972" s="235"/>
      <c r="Q1972" s="195"/>
      <c r="R1972" s="257"/>
      <c r="S1972" s="30" t="s">
        <v>2070</v>
      </c>
      <c r="T1972" s="76"/>
      <c r="U1972" s="77"/>
      <c r="V1972" s="77"/>
      <c r="W1972" s="77"/>
      <c r="X1972" s="77"/>
      <c r="Y1972" s="77"/>
      <c r="Z1972" s="31" t="str">
        <f t="shared" si="170"/>
        <v/>
      </c>
      <c r="AA1972" s="81">
        <f t="shared" si="172"/>
        <v>0</v>
      </c>
      <c r="AB1972" s="81">
        <f t="shared" si="171"/>
        <v>0</v>
      </c>
      <c r="AC1972" s="338"/>
      <c r="AD1972" s="238"/>
      <c r="AE1972" s="238"/>
      <c r="AF1972" s="184"/>
      <c r="AG1972" s="184"/>
      <c r="AH1972" s="200"/>
      <c r="AI1972" s="200"/>
      <c r="AJ1972" s="216"/>
      <c r="AK1972" s="216"/>
      <c r="AL1972" s="216"/>
      <c r="AM1972" s="252"/>
      <c r="AN1972" s="252"/>
      <c r="AO1972" s="252"/>
      <c r="AP1972" s="252"/>
      <c r="AQ1972" s="265"/>
      <c r="AR1972" s="209"/>
    </row>
    <row r="1973" spans="1:44" ht="13.5" customHeight="1" x14ac:dyDescent="0.2">
      <c r="A1973" s="290"/>
      <c r="B1973" s="275"/>
      <c r="C1973" s="272"/>
      <c r="D1973" s="275"/>
      <c r="E1973" s="281"/>
      <c r="F1973" s="275"/>
      <c r="G1973" s="284"/>
      <c r="H1973" s="197"/>
      <c r="I1973" s="295">
        <v>78.5</v>
      </c>
      <c r="J1973" s="197"/>
      <c r="K1973" s="195"/>
      <c r="L1973" s="195"/>
      <c r="M1973" s="197"/>
      <c r="N1973" s="184"/>
      <c r="O1973" s="184"/>
      <c r="P1973" s="235"/>
      <c r="Q1973" s="195"/>
      <c r="R1973" s="298">
        <f>IF(Q1973="SI",1,IF(Q1973="NO",3,0))</f>
        <v>0</v>
      </c>
      <c r="S1973" s="30" t="s">
        <v>2071</v>
      </c>
      <c r="T1973" s="76"/>
      <c r="U1973" s="77"/>
      <c r="V1973" s="77"/>
      <c r="W1973" s="77"/>
      <c r="X1973" s="77"/>
      <c r="Y1973" s="77"/>
      <c r="Z1973" s="31" t="str">
        <f t="shared" si="170"/>
        <v/>
      </c>
      <c r="AA1973" s="81">
        <f t="shared" si="172"/>
        <v>0</v>
      </c>
      <c r="AB1973" s="81">
        <f t="shared" si="171"/>
        <v>0</v>
      </c>
      <c r="AC1973" s="338"/>
      <c r="AD1973" s="238"/>
      <c r="AE1973" s="238"/>
      <c r="AF1973" s="184"/>
      <c r="AG1973" s="184"/>
      <c r="AH1973" s="200"/>
      <c r="AI1973" s="200"/>
      <c r="AJ1973" s="216"/>
      <c r="AK1973" s="216"/>
      <c r="AL1973" s="216"/>
      <c r="AM1973" s="252"/>
      <c r="AN1973" s="252"/>
      <c r="AO1973" s="252"/>
      <c r="AP1973" s="252"/>
      <c r="AQ1973" s="265"/>
      <c r="AR1973" s="208"/>
    </row>
    <row r="1974" spans="1:44" ht="13.5" customHeight="1" x14ac:dyDescent="0.2">
      <c r="A1974" s="290"/>
      <c r="B1974" s="275"/>
      <c r="C1974" s="272"/>
      <c r="D1974" s="275"/>
      <c r="E1974" s="281"/>
      <c r="F1974" s="275"/>
      <c r="G1974" s="284"/>
      <c r="H1974" s="197"/>
      <c r="I1974" s="295"/>
      <c r="J1974" s="197"/>
      <c r="K1974" s="195"/>
      <c r="L1974" s="195"/>
      <c r="M1974" s="197"/>
      <c r="N1974" s="184"/>
      <c r="O1974" s="184"/>
      <c r="P1974" s="235"/>
      <c r="Q1974" s="195"/>
      <c r="R1974" s="257"/>
      <c r="S1974" s="30" t="s">
        <v>2072</v>
      </c>
      <c r="T1974" s="76"/>
      <c r="U1974" s="77"/>
      <c r="V1974" s="77"/>
      <c r="W1974" s="77"/>
      <c r="X1974" s="77"/>
      <c r="Y1974" s="77"/>
      <c r="Z1974" s="31" t="str">
        <f t="shared" si="170"/>
        <v/>
      </c>
      <c r="AA1974" s="81">
        <f t="shared" si="172"/>
        <v>0</v>
      </c>
      <c r="AB1974" s="81">
        <f t="shared" si="171"/>
        <v>0</v>
      </c>
      <c r="AC1974" s="338"/>
      <c r="AD1974" s="238"/>
      <c r="AE1974" s="238"/>
      <c r="AF1974" s="184"/>
      <c r="AG1974" s="184"/>
      <c r="AH1974" s="200"/>
      <c r="AI1974" s="200"/>
      <c r="AJ1974" s="216"/>
      <c r="AK1974" s="216"/>
      <c r="AL1974" s="216"/>
      <c r="AM1974" s="252"/>
      <c r="AN1974" s="252"/>
      <c r="AO1974" s="252"/>
      <c r="AP1974" s="252"/>
      <c r="AQ1974" s="265"/>
      <c r="AR1974" s="209"/>
    </row>
    <row r="1975" spans="1:44" ht="13.5" customHeight="1" x14ac:dyDescent="0.2">
      <c r="A1975" s="290"/>
      <c r="B1975" s="275"/>
      <c r="C1975" s="272"/>
      <c r="D1975" s="275"/>
      <c r="E1975" s="281"/>
      <c r="F1975" s="275"/>
      <c r="G1975" s="284"/>
      <c r="H1975" s="197"/>
      <c r="I1975" s="295"/>
      <c r="J1975" s="197"/>
      <c r="K1975" s="195"/>
      <c r="L1975" s="195"/>
      <c r="M1975" s="197"/>
      <c r="N1975" s="184"/>
      <c r="O1975" s="184"/>
      <c r="P1975" s="235"/>
      <c r="Q1975" s="195"/>
      <c r="R1975" s="257"/>
      <c r="S1975" s="30" t="s">
        <v>2073</v>
      </c>
      <c r="T1975" s="76"/>
      <c r="U1975" s="77"/>
      <c r="V1975" s="77"/>
      <c r="W1975" s="77"/>
      <c r="X1975" s="77"/>
      <c r="Y1975" s="77"/>
      <c r="Z1975" s="31" t="str">
        <f t="shared" si="170"/>
        <v/>
      </c>
      <c r="AA1975" s="81">
        <f t="shared" si="172"/>
        <v>0</v>
      </c>
      <c r="AB1975" s="81">
        <f t="shared" si="171"/>
        <v>0</v>
      </c>
      <c r="AC1975" s="338"/>
      <c r="AD1975" s="238"/>
      <c r="AE1975" s="238"/>
      <c r="AF1975" s="184"/>
      <c r="AG1975" s="184"/>
      <c r="AH1975" s="200"/>
      <c r="AI1975" s="200"/>
      <c r="AJ1975" s="216"/>
      <c r="AK1975" s="216"/>
      <c r="AL1975" s="216"/>
      <c r="AM1975" s="252"/>
      <c r="AN1975" s="252"/>
      <c r="AO1975" s="252"/>
      <c r="AP1975" s="252"/>
      <c r="AQ1975" s="265"/>
      <c r="AR1975" s="209"/>
    </row>
    <row r="1976" spans="1:44" ht="13.5" customHeight="1" x14ac:dyDescent="0.2">
      <c r="A1976" s="290"/>
      <c r="B1976" s="275"/>
      <c r="C1976" s="272"/>
      <c r="D1976" s="275"/>
      <c r="E1976" s="281"/>
      <c r="F1976" s="275"/>
      <c r="G1976" s="284"/>
      <c r="H1976" s="197"/>
      <c r="I1976" s="295"/>
      <c r="J1976" s="197"/>
      <c r="K1976" s="195"/>
      <c r="L1976" s="195"/>
      <c r="M1976" s="197"/>
      <c r="N1976" s="184"/>
      <c r="O1976" s="184"/>
      <c r="P1976" s="235"/>
      <c r="Q1976" s="195"/>
      <c r="R1976" s="257"/>
      <c r="S1976" s="30" t="s">
        <v>2074</v>
      </c>
      <c r="T1976" s="76"/>
      <c r="U1976" s="77"/>
      <c r="V1976" s="77"/>
      <c r="W1976" s="77"/>
      <c r="X1976" s="77"/>
      <c r="Y1976" s="77"/>
      <c r="Z1976" s="31" t="str">
        <f t="shared" si="170"/>
        <v/>
      </c>
      <c r="AA1976" s="81">
        <f t="shared" si="172"/>
        <v>0</v>
      </c>
      <c r="AB1976" s="81">
        <f t="shared" si="171"/>
        <v>0</v>
      </c>
      <c r="AC1976" s="338"/>
      <c r="AD1976" s="238"/>
      <c r="AE1976" s="238"/>
      <c r="AF1976" s="184"/>
      <c r="AG1976" s="184"/>
      <c r="AH1976" s="200"/>
      <c r="AI1976" s="200"/>
      <c r="AJ1976" s="216"/>
      <c r="AK1976" s="216"/>
      <c r="AL1976" s="216"/>
      <c r="AM1976" s="252"/>
      <c r="AN1976" s="252"/>
      <c r="AO1976" s="252"/>
      <c r="AP1976" s="252"/>
      <c r="AQ1976" s="265"/>
      <c r="AR1976" s="209"/>
    </row>
    <row r="1977" spans="1:44" ht="13.5" customHeight="1" x14ac:dyDescent="0.2">
      <c r="A1977" s="291"/>
      <c r="B1977" s="276"/>
      <c r="C1977" s="273"/>
      <c r="D1977" s="276"/>
      <c r="E1977" s="282"/>
      <c r="F1977" s="276"/>
      <c r="G1977" s="285"/>
      <c r="H1977" s="198"/>
      <c r="I1977" s="296"/>
      <c r="J1977" s="198"/>
      <c r="K1977" s="233"/>
      <c r="L1977" s="233"/>
      <c r="M1977" s="198"/>
      <c r="N1977" s="185"/>
      <c r="O1977" s="185"/>
      <c r="P1977" s="236"/>
      <c r="Q1977" s="233"/>
      <c r="R1977" s="299"/>
      <c r="S1977" s="32" t="s">
        <v>2075</v>
      </c>
      <c r="T1977" s="78"/>
      <c r="U1977" s="79"/>
      <c r="V1977" s="79"/>
      <c r="W1977" s="79"/>
      <c r="X1977" s="79"/>
      <c r="Y1977" s="79"/>
      <c r="Z1977" s="33" t="str">
        <f t="shared" si="170"/>
        <v/>
      </c>
      <c r="AA1977" s="82">
        <f t="shared" si="172"/>
        <v>0</v>
      </c>
      <c r="AB1977" s="82">
        <f t="shared" si="171"/>
        <v>0</v>
      </c>
      <c r="AC1977" s="339"/>
      <c r="AD1977" s="239"/>
      <c r="AE1977" s="239"/>
      <c r="AF1977" s="185"/>
      <c r="AG1977" s="185"/>
      <c r="AH1977" s="201"/>
      <c r="AI1977" s="201"/>
      <c r="AJ1977" s="217"/>
      <c r="AK1977" s="217"/>
      <c r="AL1977" s="217"/>
      <c r="AM1977" s="253"/>
      <c r="AN1977" s="253"/>
      <c r="AO1977" s="253"/>
      <c r="AP1977" s="253"/>
      <c r="AQ1977" s="266"/>
      <c r="AR1977" s="210"/>
    </row>
    <row r="1978" spans="1:44" ht="13.5" customHeight="1" x14ac:dyDescent="0.2">
      <c r="A1978" s="277" t="str">
        <f>IF(E1978&lt;&gt;"",'Información General'!$D$15&amp;"_"&amp;+$A$1+79,"")</f>
        <v/>
      </c>
      <c r="B1978" s="286"/>
      <c r="C1978" s="304"/>
      <c r="D1978" s="286"/>
      <c r="E1978" s="301"/>
      <c r="F1978" s="286"/>
      <c r="G1978" s="224"/>
      <c r="H1978" s="242"/>
      <c r="I1978" s="245">
        <v>79.099999999999994</v>
      </c>
      <c r="J1978" s="227"/>
      <c r="K1978" s="232"/>
      <c r="L1978" s="232"/>
      <c r="M1978" s="227"/>
      <c r="N1978" s="189"/>
      <c r="O1978" s="189"/>
      <c r="P1978" s="192" t="str">
        <f>IF(AND(N1978&lt;&gt;"",O1978&lt;&gt;""),IF(AND(N1978&gt;5,O1978&gt;5),"I",IF(AND(N1978&lt;=5,O1978&gt;5),"II",IF(AND(N1978&gt;5,O1978&lt;=5),"IV",IF(AND(N1978&lt;=5,O1978&lt;=5),"III")))),"")</f>
        <v/>
      </c>
      <c r="Q1978" s="232"/>
      <c r="R1978" s="310">
        <f>IF(Q1978="SI",1,IF(Q1978="NO",3,0))</f>
        <v>0</v>
      </c>
      <c r="S1978" s="28" t="s">
        <v>2076</v>
      </c>
      <c r="T1978" s="73"/>
      <c r="U1978" s="74"/>
      <c r="V1978" s="74"/>
      <c r="W1978" s="74"/>
      <c r="X1978" s="74"/>
      <c r="Y1978" s="74"/>
      <c r="Z1978" s="29" t="str">
        <f t="shared" si="170"/>
        <v/>
      </c>
      <c r="AA1978" s="80">
        <f t="shared" si="172"/>
        <v>0</v>
      </c>
      <c r="AB1978" s="80">
        <f>IF(Z1978="Deficiente",1,0)</f>
        <v>0</v>
      </c>
      <c r="AC1978" s="307" t="str">
        <f>IF(SUM(R1978:R2002)&gt;=1,IF((SUM(R1978:R2002)/COUNTA(Q1978:Q2002))=1,IF(SUM(AA1978:AA2002)&gt;=1,IF(SUM(AA1978:AA2002)/(SUM(AA1978:AA2002)+SUM(AB1978:AB2002))=100%,"SI","NO"),"NO"),"NO"),"")</f>
        <v/>
      </c>
      <c r="AD1978" s="241" t="str">
        <f>IF($N1978=1,"b","")</f>
        <v/>
      </c>
      <c r="AE1978" s="241" t="str">
        <f>IF($O1978=1,"b","")</f>
        <v/>
      </c>
      <c r="AF1978" s="189"/>
      <c r="AG1978" s="189"/>
      <c r="AH1978" s="202">
        <f>IF(OR($AD1978="b",$AE1978="b"),2,0)</f>
        <v>0</v>
      </c>
      <c r="AI1978" s="202">
        <f>IF(AND($N1978=1,$AF1978=1,$O1978=1,$AG1978=1),1,0)</f>
        <v>0</v>
      </c>
      <c r="AJ1978" s="186">
        <f>IF(AF1978&lt;&gt;"",IF(AI1978=1,1,IF(OR($AF1978&gt;$N1978,AND($AC1978="SI",$AF1978=$N1978),AND($AC1978="NO",$AF1978&lt;&gt;$N1978)),0,1)),0)</f>
        <v>0</v>
      </c>
      <c r="AK1978" s="186">
        <f>IF(AG1978&lt;&gt;"",IF(AI1978=1,1,IF(OR(AG1978&gt;O1978,AND(AC1978="SI",AG1978=O1978),AND(AC1978="NO",AG1978&lt;&gt;O1978)),0,1)),0)</f>
        <v>0</v>
      </c>
      <c r="AL1978" s="186">
        <f>IF(AC1978&lt;&gt;"",(+AI1978+AJ1978+AK1978),0)</f>
        <v>0</v>
      </c>
      <c r="AM1978" s="251" t="str">
        <f>IF($AL1978&gt;=2,IF(AND($AF1978="",$AG1978=""),"",IF(AND($AF1978&gt;5,$AG1978&gt;5),"I","")),"")</f>
        <v/>
      </c>
      <c r="AN1978" s="251" t="str">
        <f>IF($AL1978&gt;=2,IF(AND($AF1978="",$AG1978=""),"",IF(AND($AF1978&lt;6,$AG1978&gt;5),"II","")),"")</f>
        <v/>
      </c>
      <c r="AO1978" s="251" t="str">
        <f>IF($AL1978&gt;=2,IF(AND($AF1978="",$AG1978=""),"",IF(AND($AF1978&lt;6,$AG1978&lt;6),"III","")),"")</f>
        <v/>
      </c>
      <c r="AP1978" s="251" t="str">
        <f>IF($AL1978&gt;=2,IF(AND($AF1978="",$AG1978=""),"",IF(AND($AF1978&gt;5,$AG1978&lt;6),"IV","")),"")</f>
        <v/>
      </c>
      <c r="AQ1978" s="261"/>
      <c r="AR1978" s="254"/>
    </row>
    <row r="1979" spans="1:44" ht="13.5" customHeight="1" x14ac:dyDescent="0.2">
      <c r="A1979" s="278"/>
      <c r="B1979" s="287"/>
      <c r="C1979" s="305"/>
      <c r="D1979" s="287"/>
      <c r="E1979" s="302"/>
      <c r="F1979" s="287"/>
      <c r="G1979" s="225"/>
      <c r="H1979" s="197"/>
      <c r="I1979" s="243"/>
      <c r="J1979" s="182"/>
      <c r="K1979" s="180"/>
      <c r="L1979" s="180"/>
      <c r="M1979" s="182"/>
      <c r="N1979" s="190"/>
      <c r="O1979" s="190"/>
      <c r="P1979" s="193"/>
      <c r="Q1979" s="180"/>
      <c r="R1979" s="257"/>
      <c r="S1979" s="30" t="s">
        <v>2077</v>
      </c>
      <c r="T1979" s="76"/>
      <c r="U1979" s="77"/>
      <c r="V1979" s="77"/>
      <c r="W1979" s="77"/>
      <c r="X1979" s="77"/>
      <c r="Y1979" s="77"/>
      <c r="Z1979" s="31" t="str">
        <f t="shared" si="170"/>
        <v/>
      </c>
      <c r="AA1979" s="81">
        <f t="shared" ref="AA1979:AA2002" si="173">IF(Z1979="Suficiente",1,0)</f>
        <v>0</v>
      </c>
      <c r="AB1979" s="81">
        <f t="shared" ref="AB1979:AB2002" si="174">IF(Z1979="Deficiente",1,0)</f>
        <v>0</v>
      </c>
      <c r="AC1979" s="308"/>
      <c r="AD1979" s="238"/>
      <c r="AE1979" s="238"/>
      <c r="AF1979" s="190"/>
      <c r="AG1979" s="190"/>
      <c r="AH1979" s="200"/>
      <c r="AI1979" s="200"/>
      <c r="AJ1979" s="187"/>
      <c r="AK1979" s="187"/>
      <c r="AL1979" s="187"/>
      <c r="AM1979" s="252"/>
      <c r="AN1979" s="252"/>
      <c r="AO1979" s="252"/>
      <c r="AP1979" s="252"/>
      <c r="AQ1979" s="262"/>
      <c r="AR1979" s="209"/>
    </row>
    <row r="1980" spans="1:44" ht="13.5" customHeight="1" x14ac:dyDescent="0.2">
      <c r="A1980" s="278"/>
      <c r="B1980" s="287"/>
      <c r="C1980" s="305"/>
      <c r="D1980" s="287"/>
      <c r="E1980" s="302"/>
      <c r="F1980" s="287"/>
      <c r="G1980" s="225"/>
      <c r="H1980" s="197"/>
      <c r="I1980" s="243"/>
      <c r="J1980" s="182"/>
      <c r="K1980" s="180"/>
      <c r="L1980" s="180"/>
      <c r="M1980" s="182"/>
      <c r="N1980" s="190"/>
      <c r="O1980" s="190"/>
      <c r="P1980" s="193"/>
      <c r="Q1980" s="180"/>
      <c r="R1980" s="257"/>
      <c r="S1980" s="30" t="s">
        <v>2078</v>
      </c>
      <c r="T1980" s="76"/>
      <c r="U1980" s="77"/>
      <c r="V1980" s="77"/>
      <c r="W1980" s="77"/>
      <c r="X1980" s="77"/>
      <c r="Y1980" s="77"/>
      <c r="Z1980" s="31" t="str">
        <f t="shared" si="170"/>
        <v/>
      </c>
      <c r="AA1980" s="81">
        <f t="shared" si="173"/>
        <v>0</v>
      </c>
      <c r="AB1980" s="81">
        <f t="shared" si="174"/>
        <v>0</v>
      </c>
      <c r="AC1980" s="308"/>
      <c r="AD1980" s="238"/>
      <c r="AE1980" s="238"/>
      <c r="AF1980" s="190"/>
      <c r="AG1980" s="190"/>
      <c r="AH1980" s="200"/>
      <c r="AI1980" s="200"/>
      <c r="AJ1980" s="187"/>
      <c r="AK1980" s="187"/>
      <c r="AL1980" s="187"/>
      <c r="AM1980" s="252"/>
      <c r="AN1980" s="252"/>
      <c r="AO1980" s="252"/>
      <c r="AP1980" s="252"/>
      <c r="AQ1980" s="262"/>
      <c r="AR1980" s="209"/>
    </row>
    <row r="1981" spans="1:44" ht="13.5" customHeight="1" x14ac:dyDescent="0.2">
      <c r="A1981" s="278"/>
      <c r="B1981" s="287"/>
      <c r="C1981" s="305"/>
      <c r="D1981" s="287"/>
      <c r="E1981" s="302"/>
      <c r="F1981" s="287"/>
      <c r="G1981" s="225"/>
      <c r="H1981" s="197"/>
      <c r="I1981" s="243"/>
      <c r="J1981" s="182"/>
      <c r="K1981" s="180"/>
      <c r="L1981" s="180"/>
      <c r="M1981" s="182"/>
      <c r="N1981" s="190"/>
      <c r="O1981" s="190"/>
      <c r="P1981" s="193"/>
      <c r="Q1981" s="180"/>
      <c r="R1981" s="257"/>
      <c r="S1981" s="30" t="s">
        <v>2079</v>
      </c>
      <c r="T1981" s="76"/>
      <c r="U1981" s="77"/>
      <c r="V1981" s="77"/>
      <c r="W1981" s="77"/>
      <c r="X1981" s="77"/>
      <c r="Y1981" s="77"/>
      <c r="Z1981" s="31" t="str">
        <f t="shared" si="170"/>
        <v/>
      </c>
      <c r="AA1981" s="81">
        <f t="shared" si="173"/>
        <v>0</v>
      </c>
      <c r="AB1981" s="81">
        <f t="shared" si="174"/>
        <v>0</v>
      </c>
      <c r="AC1981" s="308"/>
      <c r="AD1981" s="238"/>
      <c r="AE1981" s="238"/>
      <c r="AF1981" s="190"/>
      <c r="AG1981" s="190"/>
      <c r="AH1981" s="200"/>
      <c r="AI1981" s="200"/>
      <c r="AJ1981" s="187"/>
      <c r="AK1981" s="187"/>
      <c r="AL1981" s="187"/>
      <c r="AM1981" s="252"/>
      <c r="AN1981" s="252"/>
      <c r="AO1981" s="252"/>
      <c r="AP1981" s="252"/>
      <c r="AQ1981" s="262"/>
      <c r="AR1981" s="209"/>
    </row>
    <row r="1982" spans="1:44" ht="13.5" customHeight="1" x14ac:dyDescent="0.2">
      <c r="A1982" s="278"/>
      <c r="B1982" s="287"/>
      <c r="C1982" s="305"/>
      <c r="D1982" s="287"/>
      <c r="E1982" s="302"/>
      <c r="F1982" s="287"/>
      <c r="G1982" s="225"/>
      <c r="H1982" s="197"/>
      <c r="I1982" s="243"/>
      <c r="J1982" s="182"/>
      <c r="K1982" s="180"/>
      <c r="L1982" s="180"/>
      <c r="M1982" s="182"/>
      <c r="N1982" s="190"/>
      <c r="O1982" s="190"/>
      <c r="P1982" s="193"/>
      <c r="Q1982" s="180"/>
      <c r="R1982" s="257"/>
      <c r="S1982" s="30" t="s">
        <v>2080</v>
      </c>
      <c r="T1982" s="76"/>
      <c r="U1982" s="77"/>
      <c r="V1982" s="77"/>
      <c r="W1982" s="77"/>
      <c r="X1982" s="77"/>
      <c r="Y1982" s="77"/>
      <c r="Z1982" s="31" t="str">
        <f t="shared" si="170"/>
        <v/>
      </c>
      <c r="AA1982" s="81">
        <f t="shared" si="173"/>
        <v>0</v>
      </c>
      <c r="AB1982" s="81">
        <f t="shared" si="174"/>
        <v>0</v>
      </c>
      <c r="AC1982" s="308"/>
      <c r="AD1982" s="238"/>
      <c r="AE1982" s="238"/>
      <c r="AF1982" s="190"/>
      <c r="AG1982" s="190"/>
      <c r="AH1982" s="200"/>
      <c r="AI1982" s="200"/>
      <c r="AJ1982" s="187"/>
      <c r="AK1982" s="187"/>
      <c r="AL1982" s="187"/>
      <c r="AM1982" s="252"/>
      <c r="AN1982" s="252"/>
      <c r="AO1982" s="252"/>
      <c r="AP1982" s="252"/>
      <c r="AQ1982" s="262"/>
      <c r="AR1982" s="209"/>
    </row>
    <row r="1983" spans="1:44" ht="13.5" customHeight="1" x14ac:dyDescent="0.2">
      <c r="A1983" s="278"/>
      <c r="B1983" s="287"/>
      <c r="C1983" s="305"/>
      <c r="D1983" s="287"/>
      <c r="E1983" s="302"/>
      <c r="F1983" s="287"/>
      <c r="G1983" s="225"/>
      <c r="H1983" s="197"/>
      <c r="I1983" s="243">
        <v>79.2</v>
      </c>
      <c r="J1983" s="182"/>
      <c r="K1983" s="180"/>
      <c r="L1983" s="180"/>
      <c r="M1983" s="182"/>
      <c r="N1983" s="190"/>
      <c r="O1983" s="190"/>
      <c r="P1983" s="193"/>
      <c r="Q1983" s="180"/>
      <c r="R1983" s="256">
        <f>IF(Q1983="SI",1,IF(Q1983="NO",3,0))</f>
        <v>0</v>
      </c>
      <c r="S1983" s="30" t="s">
        <v>2081</v>
      </c>
      <c r="T1983" s="76"/>
      <c r="U1983" s="77"/>
      <c r="V1983" s="77"/>
      <c r="W1983" s="77"/>
      <c r="X1983" s="77"/>
      <c r="Y1983" s="77"/>
      <c r="Z1983" s="31" t="str">
        <f t="shared" si="170"/>
        <v/>
      </c>
      <c r="AA1983" s="81">
        <f t="shared" si="173"/>
        <v>0</v>
      </c>
      <c r="AB1983" s="81">
        <f t="shared" si="174"/>
        <v>0</v>
      </c>
      <c r="AC1983" s="308"/>
      <c r="AD1983" s="238"/>
      <c r="AE1983" s="238"/>
      <c r="AF1983" s="190"/>
      <c r="AG1983" s="190"/>
      <c r="AH1983" s="200"/>
      <c r="AI1983" s="200"/>
      <c r="AJ1983" s="187"/>
      <c r="AK1983" s="187"/>
      <c r="AL1983" s="187"/>
      <c r="AM1983" s="252"/>
      <c r="AN1983" s="252"/>
      <c r="AO1983" s="252"/>
      <c r="AP1983" s="252"/>
      <c r="AQ1983" s="262"/>
      <c r="AR1983" s="255"/>
    </row>
    <row r="1984" spans="1:44" ht="13.5" customHeight="1" x14ac:dyDescent="0.2">
      <c r="A1984" s="278"/>
      <c r="B1984" s="287"/>
      <c r="C1984" s="305"/>
      <c r="D1984" s="287"/>
      <c r="E1984" s="302"/>
      <c r="F1984" s="287"/>
      <c r="G1984" s="225"/>
      <c r="H1984" s="197"/>
      <c r="I1984" s="243"/>
      <c r="J1984" s="182"/>
      <c r="K1984" s="180"/>
      <c r="L1984" s="180"/>
      <c r="M1984" s="182"/>
      <c r="N1984" s="190"/>
      <c r="O1984" s="190"/>
      <c r="P1984" s="193"/>
      <c r="Q1984" s="180"/>
      <c r="R1984" s="257"/>
      <c r="S1984" s="30" t="s">
        <v>2082</v>
      </c>
      <c r="T1984" s="76"/>
      <c r="U1984" s="77"/>
      <c r="V1984" s="77"/>
      <c r="W1984" s="77"/>
      <c r="X1984" s="77"/>
      <c r="Y1984" s="77"/>
      <c r="Z1984" s="31" t="str">
        <f t="shared" si="170"/>
        <v/>
      </c>
      <c r="AA1984" s="81">
        <f t="shared" si="173"/>
        <v>0</v>
      </c>
      <c r="AB1984" s="81">
        <f t="shared" si="174"/>
        <v>0</v>
      </c>
      <c r="AC1984" s="308"/>
      <c r="AD1984" s="238"/>
      <c r="AE1984" s="238"/>
      <c r="AF1984" s="190"/>
      <c r="AG1984" s="190"/>
      <c r="AH1984" s="200"/>
      <c r="AI1984" s="200"/>
      <c r="AJ1984" s="187"/>
      <c r="AK1984" s="187"/>
      <c r="AL1984" s="187"/>
      <c r="AM1984" s="252"/>
      <c r="AN1984" s="252"/>
      <c r="AO1984" s="252"/>
      <c r="AP1984" s="252"/>
      <c r="AQ1984" s="262"/>
      <c r="AR1984" s="209"/>
    </row>
    <row r="1985" spans="1:44" ht="13.5" customHeight="1" x14ac:dyDescent="0.2">
      <c r="A1985" s="278"/>
      <c r="B1985" s="287"/>
      <c r="C1985" s="305"/>
      <c r="D1985" s="287"/>
      <c r="E1985" s="302"/>
      <c r="F1985" s="287"/>
      <c r="G1985" s="225"/>
      <c r="H1985" s="197"/>
      <c r="I1985" s="243"/>
      <c r="J1985" s="182"/>
      <c r="K1985" s="180"/>
      <c r="L1985" s="180"/>
      <c r="M1985" s="182"/>
      <c r="N1985" s="190"/>
      <c r="O1985" s="190"/>
      <c r="P1985" s="193"/>
      <c r="Q1985" s="180"/>
      <c r="R1985" s="257"/>
      <c r="S1985" s="30" t="s">
        <v>2083</v>
      </c>
      <c r="T1985" s="76"/>
      <c r="U1985" s="77"/>
      <c r="V1985" s="77"/>
      <c r="W1985" s="77"/>
      <c r="X1985" s="77"/>
      <c r="Y1985" s="77"/>
      <c r="Z1985" s="31" t="str">
        <f t="shared" si="170"/>
        <v/>
      </c>
      <c r="AA1985" s="81">
        <f t="shared" si="173"/>
        <v>0</v>
      </c>
      <c r="AB1985" s="81">
        <f t="shared" si="174"/>
        <v>0</v>
      </c>
      <c r="AC1985" s="308"/>
      <c r="AD1985" s="238"/>
      <c r="AE1985" s="238"/>
      <c r="AF1985" s="190"/>
      <c r="AG1985" s="190"/>
      <c r="AH1985" s="200"/>
      <c r="AI1985" s="200"/>
      <c r="AJ1985" s="187"/>
      <c r="AK1985" s="187"/>
      <c r="AL1985" s="187"/>
      <c r="AM1985" s="252"/>
      <c r="AN1985" s="252"/>
      <c r="AO1985" s="252"/>
      <c r="AP1985" s="252"/>
      <c r="AQ1985" s="262"/>
      <c r="AR1985" s="209"/>
    </row>
    <row r="1986" spans="1:44" ht="13.5" customHeight="1" x14ac:dyDescent="0.2">
      <c r="A1986" s="278"/>
      <c r="B1986" s="287"/>
      <c r="C1986" s="305"/>
      <c r="D1986" s="287"/>
      <c r="E1986" s="302"/>
      <c r="F1986" s="287"/>
      <c r="G1986" s="225"/>
      <c r="H1986" s="197"/>
      <c r="I1986" s="243"/>
      <c r="J1986" s="182"/>
      <c r="K1986" s="180"/>
      <c r="L1986" s="180"/>
      <c r="M1986" s="182"/>
      <c r="N1986" s="190"/>
      <c r="O1986" s="190"/>
      <c r="P1986" s="193"/>
      <c r="Q1986" s="180"/>
      <c r="R1986" s="257"/>
      <c r="S1986" s="30" t="s">
        <v>2084</v>
      </c>
      <c r="T1986" s="76"/>
      <c r="U1986" s="77"/>
      <c r="V1986" s="77"/>
      <c r="W1986" s="77"/>
      <c r="X1986" s="77"/>
      <c r="Y1986" s="77"/>
      <c r="Z1986" s="31" t="str">
        <f t="shared" si="170"/>
        <v/>
      </c>
      <c r="AA1986" s="81">
        <f t="shared" si="173"/>
        <v>0</v>
      </c>
      <c r="AB1986" s="81">
        <f t="shared" si="174"/>
        <v>0</v>
      </c>
      <c r="AC1986" s="308"/>
      <c r="AD1986" s="238"/>
      <c r="AE1986" s="238"/>
      <c r="AF1986" s="190"/>
      <c r="AG1986" s="190"/>
      <c r="AH1986" s="200"/>
      <c r="AI1986" s="200"/>
      <c r="AJ1986" s="187"/>
      <c r="AK1986" s="187"/>
      <c r="AL1986" s="187"/>
      <c r="AM1986" s="252"/>
      <c r="AN1986" s="252"/>
      <c r="AO1986" s="252"/>
      <c r="AP1986" s="252"/>
      <c r="AQ1986" s="262"/>
      <c r="AR1986" s="209"/>
    </row>
    <row r="1987" spans="1:44" ht="13.5" customHeight="1" x14ac:dyDescent="0.2">
      <c r="A1987" s="278"/>
      <c r="B1987" s="287"/>
      <c r="C1987" s="305"/>
      <c r="D1987" s="287"/>
      <c r="E1987" s="302"/>
      <c r="F1987" s="287"/>
      <c r="G1987" s="225"/>
      <c r="H1987" s="197"/>
      <c r="I1987" s="243"/>
      <c r="J1987" s="182"/>
      <c r="K1987" s="180"/>
      <c r="L1987" s="180"/>
      <c r="M1987" s="182"/>
      <c r="N1987" s="190"/>
      <c r="O1987" s="190"/>
      <c r="P1987" s="193"/>
      <c r="Q1987" s="180"/>
      <c r="R1987" s="257"/>
      <c r="S1987" s="30" t="s">
        <v>2085</v>
      </c>
      <c r="T1987" s="76"/>
      <c r="U1987" s="77"/>
      <c r="V1987" s="77"/>
      <c r="W1987" s="77"/>
      <c r="X1987" s="77"/>
      <c r="Y1987" s="77"/>
      <c r="Z1987" s="31" t="str">
        <f t="shared" si="170"/>
        <v/>
      </c>
      <c r="AA1987" s="81">
        <f t="shared" si="173"/>
        <v>0</v>
      </c>
      <c r="AB1987" s="81">
        <f t="shared" si="174"/>
        <v>0</v>
      </c>
      <c r="AC1987" s="308"/>
      <c r="AD1987" s="238"/>
      <c r="AE1987" s="238"/>
      <c r="AF1987" s="190"/>
      <c r="AG1987" s="190"/>
      <c r="AH1987" s="200"/>
      <c r="AI1987" s="200"/>
      <c r="AJ1987" s="187"/>
      <c r="AK1987" s="187"/>
      <c r="AL1987" s="187"/>
      <c r="AM1987" s="252"/>
      <c r="AN1987" s="252"/>
      <c r="AO1987" s="252"/>
      <c r="AP1987" s="252"/>
      <c r="AQ1987" s="262"/>
      <c r="AR1987" s="209"/>
    </row>
    <row r="1988" spans="1:44" ht="13.5" customHeight="1" x14ac:dyDescent="0.2">
      <c r="A1988" s="278"/>
      <c r="B1988" s="287"/>
      <c r="C1988" s="305"/>
      <c r="D1988" s="287"/>
      <c r="E1988" s="302"/>
      <c r="F1988" s="287"/>
      <c r="G1988" s="225"/>
      <c r="H1988" s="197"/>
      <c r="I1988" s="243">
        <v>79.3</v>
      </c>
      <c r="J1988" s="182"/>
      <c r="K1988" s="180"/>
      <c r="L1988" s="180"/>
      <c r="M1988" s="182"/>
      <c r="N1988" s="190"/>
      <c r="O1988" s="190"/>
      <c r="P1988" s="193"/>
      <c r="Q1988" s="180"/>
      <c r="R1988" s="256">
        <f>IF(Q1988="SI",1,IF(Q1988="NO",3,0))</f>
        <v>0</v>
      </c>
      <c r="S1988" s="30" t="s">
        <v>2086</v>
      </c>
      <c r="T1988" s="76"/>
      <c r="U1988" s="77"/>
      <c r="V1988" s="77"/>
      <c r="W1988" s="77"/>
      <c r="X1988" s="77"/>
      <c r="Y1988" s="77"/>
      <c r="Z1988" s="31" t="str">
        <f t="shared" si="170"/>
        <v/>
      </c>
      <c r="AA1988" s="81">
        <f t="shared" si="173"/>
        <v>0</v>
      </c>
      <c r="AB1988" s="81">
        <f t="shared" si="174"/>
        <v>0</v>
      </c>
      <c r="AC1988" s="308"/>
      <c r="AD1988" s="238"/>
      <c r="AE1988" s="238"/>
      <c r="AF1988" s="190"/>
      <c r="AG1988" s="190"/>
      <c r="AH1988" s="200"/>
      <c r="AI1988" s="200"/>
      <c r="AJ1988" s="187"/>
      <c r="AK1988" s="187"/>
      <c r="AL1988" s="187"/>
      <c r="AM1988" s="252"/>
      <c r="AN1988" s="252"/>
      <c r="AO1988" s="252"/>
      <c r="AP1988" s="252"/>
      <c r="AQ1988" s="262"/>
      <c r="AR1988" s="255"/>
    </row>
    <row r="1989" spans="1:44" ht="13.5" customHeight="1" x14ac:dyDescent="0.2">
      <c r="A1989" s="278"/>
      <c r="B1989" s="287"/>
      <c r="C1989" s="305"/>
      <c r="D1989" s="287"/>
      <c r="E1989" s="302"/>
      <c r="F1989" s="287"/>
      <c r="G1989" s="225"/>
      <c r="H1989" s="197"/>
      <c r="I1989" s="243"/>
      <c r="J1989" s="182"/>
      <c r="K1989" s="180"/>
      <c r="L1989" s="180"/>
      <c r="M1989" s="182"/>
      <c r="N1989" s="190"/>
      <c r="O1989" s="190"/>
      <c r="P1989" s="193"/>
      <c r="Q1989" s="180"/>
      <c r="R1989" s="257"/>
      <c r="S1989" s="30" t="s">
        <v>2087</v>
      </c>
      <c r="T1989" s="76"/>
      <c r="U1989" s="77"/>
      <c r="V1989" s="77"/>
      <c r="W1989" s="77"/>
      <c r="X1989" s="77"/>
      <c r="Y1989" s="77"/>
      <c r="Z1989" s="31" t="str">
        <f t="shared" si="170"/>
        <v/>
      </c>
      <c r="AA1989" s="81">
        <f t="shared" si="173"/>
        <v>0</v>
      </c>
      <c r="AB1989" s="81">
        <f t="shared" si="174"/>
        <v>0</v>
      </c>
      <c r="AC1989" s="308"/>
      <c r="AD1989" s="238"/>
      <c r="AE1989" s="238"/>
      <c r="AF1989" s="190"/>
      <c r="AG1989" s="190"/>
      <c r="AH1989" s="200"/>
      <c r="AI1989" s="200"/>
      <c r="AJ1989" s="187"/>
      <c r="AK1989" s="187"/>
      <c r="AL1989" s="187"/>
      <c r="AM1989" s="252"/>
      <c r="AN1989" s="252"/>
      <c r="AO1989" s="252"/>
      <c r="AP1989" s="252"/>
      <c r="AQ1989" s="262"/>
      <c r="AR1989" s="209"/>
    </row>
    <row r="1990" spans="1:44" ht="13.5" customHeight="1" x14ac:dyDescent="0.2">
      <c r="A1990" s="278"/>
      <c r="B1990" s="287"/>
      <c r="C1990" s="305"/>
      <c r="D1990" s="287"/>
      <c r="E1990" s="302"/>
      <c r="F1990" s="287"/>
      <c r="G1990" s="225"/>
      <c r="H1990" s="197"/>
      <c r="I1990" s="243"/>
      <c r="J1990" s="182"/>
      <c r="K1990" s="180"/>
      <c r="L1990" s="180"/>
      <c r="M1990" s="182"/>
      <c r="N1990" s="190"/>
      <c r="O1990" s="190"/>
      <c r="P1990" s="193"/>
      <c r="Q1990" s="180"/>
      <c r="R1990" s="257"/>
      <c r="S1990" s="30" t="s">
        <v>2088</v>
      </c>
      <c r="T1990" s="76"/>
      <c r="U1990" s="77"/>
      <c r="V1990" s="77"/>
      <c r="W1990" s="77"/>
      <c r="X1990" s="77"/>
      <c r="Y1990" s="77"/>
      <c r="Z1990" s="31" t="str">
        <f t="shared" si="170"/>
        <v/>
      </c>
      <c r="AA1990" s="81">
        <f t="shared" si="173"/>
        <v>0</v>
      </c>
      <c r="AB1990" s="81">
        <f t="shared" si="174"/>
        <v>0</v>
      </c>
      <c r="AC1990" s="308"/>
      <c r="AD1990" s="238"/>
      <c r="AE1990" s="238"/>
      <c r="AF1990" s="190"/>
      <c r="AG1990" s="190"/>
      <c r="AH1990" s="200"/>
      <c r="AI1990" s="200"/>
      <c r="AJ1990" s="187"/>
      <c r="AK1990" s="187"/>
      <c r="AL1990" s="187"/>
      <c r="AM1990" s="252"/>
      <c r="AN1990" s="252"/>
      <c r="AO1990" s="252"/>
      <c r="AP1990" s="252"/>
      <c r="AQ1990" s="262"/>
      <c r="AR1990" s="209"/>
    </row>
    <row r="1991" spans="1:44" ht="13.5" customHeight="1" x14ac:dyDescent="0.2">
      <c r="A1991" s="278"/>
      <c r="B1991" s="287"/>
      <c r="C1991" s="305"/>
      <c r="D1991" s="287"/>
      <c r="E1991" s="302"/>
      <c r="F1991" s="287"/>
      <c r="G1991" s="225"/>
      <c r="H1991" s="197"/>
      <c r="I1991" s="243"/>
      <c r="J1991" s="182"/>
      <c r="K1991" s="180"/>
      <c r="L1991" s="180"/>
      <c r="M1991" s="182"/>
      <c r="N1991" s="190"/>
      <c r="O1991" s="190"/>
      <c r="P1991" s="193"/>
      <c r="Q1991" s="180"/>
      <c r="R1991" s="257"/>
      <c r="S1991" s="30" t="s">
        <v>2089</v>
      </c>
      <c r="T1991" s="76"/>
      <c r="U1991" s="77"/>
      <c r="V1991" s="77"/>
      <c r="W1991" s="77"/>
      <c r="X1991" s="77"/>
      <c r="Y1991" s="77"/>
      <c r="Z1991" s="31" t="str">
        <f t="shared" si="170"/>
        <v/>
      </c>
      <c r="AA1991" s="81">
        <f t="shared" si="173"/>
        <v>0</v>
      </c>
      <c r="AB1991" s="81">
        <f t="shared" si="174"/>
        <v>0</v>
      </c>
      <c r="AC1991" s="308"/>
      <c r="AD1991" s="238"/>
      <c r="AE1991" s="238"/>
      <c r="AF1991" s="190"/>
      <c r="AG1991" s="190"/>
      <c r="AH1991" s="200"/>
      <c r="AI1991" s="200"/>
      <c r="AJ1991" s="187"/>
      <c r="AK1991" s="187"/>
      <c r="AL1991" s="187"/>
      <c r="AM1991" s="252"/>
      <c r="AN1991" s="252"/>
      <c r="AO1991" s="252"/>
      <c r="AP1991" s="252"/>
      <c r="AQ1991" s="262"/>
      <c r="AR1991" s="209"/>
    </row>
    <row r="1992" spans="1:44" ht="13.5" customHeight="1" x14ac:dyDescent="0.2">
      <c r="A1992" s="278"/>
      <c r="B1992" s="287"/>
      <c r="C1992" s="305"/>
      <c r="D1992" s="287"/>
      <c r="E1992" s="302"/>
      <c r="F1992" s="287"/>
      <c r="G1992" s="225"/>
      <c r="H1992" s="197"/>
      <c r="I1992" s="243"/>
      <c r="J1992" s="182"/>
      <c r="K1992" s="180"/>
      <c r="L1992" s="180"/>
      <c r="M1992" s="182"/>
      <c r="N1992" s="190"/>
      <c r="O1992" s="190"/>
      <c r="P1992" s="193"/>
      <c r="Q1992" s="180"/>
      <c r="R1992" s="257"/>
      <c r="S1992" s="30" t="s">
        <v>2090</v>
      </c>
      <c r="T1992" s="76"/>
      <c r="U1992" s="77"/>
      <c r="V1992" s="77"/>
      <c r="W1992" s="77"/>
      <c r="X1992" s="77"/>
      <c r="Y1992" s="77"/>
      <c r="Z1992" s="31" t="str">
        <f t="shared" si="170"/>
        <v/>
      </c>
      <c r="AA1992" s="81">
        <f t="shared" si="173"/>
        <v>0</v>
      </c>
      <c r="AB1992" s="81">
        <f t="shared" si="174"/>
        <v>0</v>
      </c>
      <c r="AC1992" s="308"/>
      <c r="AD1992" s="238"/>
      <c r="AE1992" s="238"/>
      <c r="AF1992" s="190"/>
      <c r="AG1992" s="190"/>
      <c r="AH1992" s="200"/>
      <c r="AI1992" s="200"/>
      <c r="AJ1992" s="187"/>
      <c r="AK1992" s="187"/>
      <c r="AL1992" s="187"/>
      <c r="AM1992" s="252"/>
      <c r="AN1992" s="252"/>
      <c r="AO1992" s="252"/>
      <c r="AP1992" s="252"/>
      <c r="AQ1992" s="262"/>
      <c r="AR1992" s="209"/>
    </row>
    <row r="1993" spans="1:44" ht="13.5" customHeight="1" x14ac:dyDescent="0.2">
      <c r="A1993" s="278"/>
      <c r="B1993" s="287"/>
      <c r="C1993" s="305"/>
      <c r="D1993" s="287"/>
      <c r="E1993" s="302"/>
      <c r="F1993" s="287"/>
      <c r="G1993" s="225"/>
      <c r="H1993" s="197"/>
      <c r="I1993" s="243">
        <v>79.400000000000006</v>
      </c>
      <c r="J1993" s="182"/>
      <c r="K1993" s="180"/>
      <c r="L1993" s="180"/>
      <c r="M1993" s="182"/>
      <c r="N1993" s="190"/>
      <c r="O1993" s="190"/>
      <c r="P1993" s="193"/>
      <c r="Q1993" s="180"/>
      <c r="R1993" s="256">
        <f>IF(Q1993="SI",1,IF(Q1993="NO",3,0))</f>
        <v>0</v>
      </c>
      <c r="S1993" s="30" t="s">
        <v>2091</v>
      </c>
      <c r="T1993" s="76"/>
      <c r="U1993" s="77"/>
      <c r="V1993" s="77"/>
      <c r="W1993" s="77"/>
      <c r="X1993" s="77"/>
      <c r="Y1993" s="77"/>
      <c r="Z1993" s="31" t="str">
        <f t="shared" si="170"/>
        <v/>
      </c>
      <c r="AA1993" s="81">
        <f t="shared" si="173"/>
        <v>0</v>
      </c>
      <c r="AB1993" s="81">
        <f t="shared" si="174"/>
        <v>0</v>
      </c>
      <c r="AC1993" s="308"/>
      <c r="AD1993" s="238"/>
      <c r="AE1993" s="238"/>
      <c r="AF1993" s="190"/>
      <c r="AG1993" s="190"/>
      <c r="AH1993" s="200"/>
      <c r="AI1993" s="200"/>
      <c r="AJ1993" s="187"/>
      <c r="AK1993" s="187"/>
      <c r="AL1993" s="187"/>
      <c r="AM1993" s="252"/>
      <c r="AN1993" s="252"/>
      <c r="AO1993" s="252"/>
      <c r="AP1993" s="252"/>
      <c r="AQ1993" s="262"/>
      <c r="AR1993" s="255"/>
    </row>
    <row r="1994" spans="1:44" ht="13.5" customHeight="1" x14ac:dyDescent="0.2">
      <c r="A1994" s="278"/>
      <c r="B1994" s="287"/>
      <c r="C1994" s="305"/>
      <c r="D1994" s="287"/>
      <c r="E1994" s="302"/>
      <c r="F1994" s="287"/>
      <c r="G1994" s="225"/>
      <c r="H1994" s="197"/>
      <c r="I1994" s="243"/>
      <c r="J1994" s="182"/>
      <c r="K1994" s="180"/>
      <c r="L1994" s="180"/>
      <c r="M1994" s="182"/>
      <c r="N1994" s="190"/>
      <c r="O1994" s="190"/>
      <c r="P1994" s="193"/>
      <c r="Q1994" s="180"/>
      <c r="R1994" s="257"/>
      <c r="S1994" s="30" t="s">
        <v>2092</v>
      </c>
      <c r="T1994" s="76"/>
      <c r="U1994" s="77"/>
      <c r="V1994" s="77"/>
      <c r="W1994" s="77"/>
      <c r="X1994" s="77"/>
      <c r="Y1994" s="77"/>
      <c r="Z1994" s="31" t="str">
        <f t="shared" si="170"/>
        <v/>
      </c>
      <c r="AA1994" s="81">
        <f t="shared" si="173"/>
        <v>0</v>
      </c>
      <c r="AB1994" s="81">
        <f t="shared" si="174"/>
        <v>0</v>
      </c>
      <c r="AC1994" s="308"/>
      <c r="AD1994" s="238"/>
      <c r="AE1994" s="238"/>
      <c r="AF1994" s="190"/>
      <c r="AG1994" s="190"/>
      <c r="AH1994" s="200"/>
      <c r="AI1994" s="200"/>
      <c r="AJ1994" s="187"/>
      <c r="AK1994" s="187"/>
      <c r="AL1994" s="187"/>
      <c r="AM1994" s="252"/>
      <c r="AN1994" s="252"/>
      <c r="AO1994" s="252"/>
      <c r="AP1994" s="252"/>
      <c r="AQ1994" s="262"/>
      <c r="AR1994" s="209"/>
    </row>
    <row r="1995" spans="1:44" ht="13.5" customHeight="1" x14ac:dyDescent="0.2">
      <c r="A1995" s="278"/>
      <c r="B1995" s="287"/>
      <c r="C1995" s="305"/>
      <c r="D1995" s="287"/>
      <c r="E1995" s="302"/>
      <c r="F1995" s="287"/>
      <c r="G1995" s="225"/>
      <c r="H1995" s="197"/>
      <c r="I1995" s="243"/>
      <c r="J1995" s="182"/>
      <c r="K1995" s="180"/>
      <c r="L1995" s="180"/>
      <c r="M1995" s="182"/>
      <c r="N1995" s="190"/>
      <c r="O1995" s="190"/>
      <c r="P1995" s="193"/>
      <c r="Q1995" s="180"/>
      <c r="R1995" s="257"/>
      <c r="S1995" s="30" t="s">
        <v>2093</v>
      </c>
      <c r="T1995" s="76"/>
      <c r="U1995" s="77"/>
      <c r="V1995" s="77"/>
      <c r="W1995" s="77"/>
      <c r="X1995" s="77"/>
      <c r="Y1995" s="77"/>
      <c r="Z1995" s="31" t="str">
        <f t="shared" si="170"/>
        <v/>
      </c>
      <c r="AA1995" s="81">
        <f t="shared" si="173"/>
        <v>0</v>
      </c>
      <c r="AB1995" s="81">
        <f t="shared" si="174"/>
        <v>0</v>
      </c>
      <c r="AC1995" s="308"/>
      <c r="AD1995" s="238"/>
      <c r="AE1995" s="238"/>
      <c r="AF1995" s="190"/>
      <c r="AG1995" s="190"/>
      <c r="AH1995" s="200"/>
      <c r="AI1995" s="200"/>
      <c r="AJ1995" s="187"/>
      <c r="AK1995" s="187"/>
      <c r="AL1995" s="187"/>
      <c r="AM1995" s="252"/>
      <c r="AN1995" s="252"/>
      <c r="AO1995" s="252"/>
      <c r="AP1995" s="252"/>
      <c r="AQ1995" s="262"/>
      <c r="AR1995" s="209"/>
    </row>
    <row r="1996" spans="1:44" ht="13.5" customHeight="1" x14ac:dyDescent="0.2">
      <c r="A1996" s="278"/>
      <c r="B1996" s="287"/>
      <c r="C1996" s="305"/>
      <c r="D1996" s="287"/>
      <c r="E1996" s="302"/>
      <c r="F1996" s="287"/>
      <c r="G1996" s="225"/>
      <c r="H1996" s="197"/>
      <c r="I1996" s="243"/>
      <c r="J1996" s="182"/>
      <c r="K1996" s="180"/>
      <c r="L1996" s="180"/>
      <c r="M1996" s="182"/>
      <c r="N1996" s="190"/>
      <c r="O1996" s="190"/>
      <c r="P1996" s="193"/>
      <c r="Q1996" s="180"/>
      <c r="R1996" s="257"/>
      <c r="S1996" s="30" t="s">
        <v>2094</v>
      </c>
      <c r="T1996" s="76"/>
      <c r="U1996" s="77"/>
      <c r="V1996" s="77"/>
      <c r="W1996" s="77"/>
      <c r="X1996" s="77"/>
      <c r="Y1996" s="77"/>
      <c r="Z1996" s="31" t="str">
        <f t="shared" si="170"/>
        <v/>
      </c>
      <c r="AA1996" s="81">
        <f t="shared" si="173"/>
        <v>0</v>
      </c>
      <c r="AB1996" s="81">
        <f t="shared" si="174"/>
        <v>0</v>
      </c>
      <c r="AC1996" s="308"/>
      <c r="AD1996" s="238"/>
      <c r="AE1996" s="238"/>
      <c r="AF1996" s="190"/>
      <c r="AG1996" s="190"/>
      <c r="AH1996" s="200"/>
      <c r="AI1996" s="200"/>
      <c r="AJ1996" s="187"/>
      <c r="AK1996" s="187"/>
      <c r="AL1996" s="187"/>
      <c r="AM1996" s="252"/>
      <c r="AN1996" s="252"/>
      <c r="AO1996" s="252"/>
      <c r="AP1996" s="252"/>
      <c r="AQ1996" s="262"/>
      <c r="AR1996" s="209"/>
    </row>
    <row r="1997" spans="1:44" ht="13.5" customHeight="1" x14ac:dyDescent="0.2">
      <c r="A1997" s="278"/>
      <c r="B1997" s="287"/>
      <c r="C1997" s="305"/>
      <c r="D1997" s="287"/>
      <c r="E1997" s="302"/>
      <c r="F1997" s="287"/>
      <c r="G1997" s="225"/>
      <c r="H1997" s="197"/>
      <c r="I1997" s="243"/>
      <c r="J1997" s="182"/>
      <c r="K1997" s="180"/>
      <c r="L1997" s="180"/>
      <c r="M1997" s="182"/>
      <c r="N1997" s="190"/>
      <c r="O1997" s="190"/>
      <c r="P1997" s="193"/>
      <c r="Q1997" s="180"/>
      <c r="R1997" s="257"/>
      <c r="S1997" s="30" t="s">
        <v>2095</v>
      </c>
      <c r="T1997" s="76"/>
      <c r="U1997" s="77"/>
      <c r="V1997" s="77"/>
      <c r="W1997" s="77"/>
      <c r="X1997" s="77"/>
      <c r="Y1997" s="77"/>
      <c r="Z1997" s="31" t="str">
        <f t="shared" si="170"/>
        <v/>
      </c>
      <c r="AA1997" s="81">
        <f t="shared" si="173"/>
        <v>0</v>
      </c>
      <c r="AB1997" s="81">
        <f t="shared" si="174"/>
        <v>0</v>
      </c>
      <c r="AC1997" s="308"/>
      <c r="AD1997" s="238"/>
      <c r="AE1997" s="238"/>
      <c r="AF1997" s="190"/>
      <c r="AG1997" s="190"/>
      <c r="AH1997" s="200"/>
      <c r="AI1997" s="200"/>
      <c r="AJ1997" s="187"/>
      <c r="AK1997" s="187"/>
      <c r="AL1997" s="187"/>
      <c r="AM1997" s="252"/>
      <c r="AN1997" s="252"/>
      <c r="AO1997" s="252"/>
      <c r="AP1997" s="252"/>
      <c r="AQ1997" s="262"/>
      <c r="AR1997" s="209"/>
    </row>
    <row r="1998" spans="1:44" ht="13.5" customHeight="1" x14ac:dyDescent="0.2">
      <c r="A1998" s="278"/>
      <c r="B1998" s="287"/>
      <c r="C1998" s="305"/>
      <c r="D1998" s="287"/>
      <c r="E1998" s="302"/>
      <c r="F1998" s="287"/>
      <c r="G1998" s="225"/>
      <c r="H1998" s="197"/>
      <c r="I1998" s="243">
        <v>79.5</v>
      </c>
      <c r="J1998" s="182"/>
      <c r="K1998" s="180"/>
      <c r="L1998" s="180"/>
      <c r="M1998" s="182"/>
      <c r="N1998" s="190"/>
      <c r="O1998" s="190"/>
      <c r="P1998" s="193"/>
      <c r="Q1998" s="180"/>
      <c r="R1998" s="256">
        <f>IF(Q1998="SI",1,IF(Q1998="NO",3,0))</f>
        <v>0</v>
      </c>
      <c r="S1998" s="30" t="s">
        <v>2096</v>
      </c>
      <c r="T1998" s="76"/>
      <c r="U1998" s="77"/>
      <c r="V1998" s="77"/>
      <c r="W1998" s="77"/>
      <c r="X1998" s="77"/>
      <c r="Y1998" s="77"/>
      <c r="Z1998" s="31" t="str">
        <f t="shared" si="170"/>
        <v/>
      </c>
      <c r="AA1998" s="81">
        <f t="shared" si="173"/>
        <v>0</v>
      </c>
      <c r="AB1998" s="81">
        <f t="shared" si="174"/>
        <v>0</v>
      </c>
      <c r="AC1998" s="308"/>
      <c r="AD1998" s="238"/>
      <c r="AE1998" s="238"/>
      <c r="AF1998" s="190"/>
      <c r="AG1998" s="190"/>
      <c r="AH1998" s="200"/>
      <c r="AI1998" s="200"/>
      <c r="AJ1998" s="187"/>
      <c r="AK1998" s="187"/>
      <c r="AL1998" s="187"/>
      <c r="AM1998" s="252"/>
      <c r="AN1998" s="252"/>
      <c r="AO1998" s="252"/>
      <c r="AP1998" s="252"/>
      <c r="AQ1998" s="262"/>
      <c r="AR1998" s="255"/>
    </row>
    <row r="1999" spans="1:44" ht="13.5" customHeight="1" x14ac:dyDescent="0.2">
      <c r="A1999" s="278"/>
      <c r="B1999" s="287"/>
      <c r="C1999" s="305"/>
      <c r="D1999" s="287"/>
      <c r="E1999" s="302"/>
      <c r="F1999" s="287"/>
      <c r="G1999" s="225"/>
      <c r="H1999" s="197"/>
      <c r="I1999" s="243"/>
      <c r="J1999" s="182"/>
      <c r="K1999" s="180"/>
      <c r="L1999" s="180"/>
      <c r="M1999" s="182"/>
      <c r="N1999" s="190"/>
      <c r="O1999" s="190"/>
      <c r="P1999" s="193"/>
      <c r="Q1999" s="180"/>
      <c r="R1999" s="257"/>
      <c r="S1999" s="30" t="s">
        <v>2097</v>
      </c>
      <c r="T1999" s="76"/>
      <c r="U1999" s="77"/>
      <c r="V1999" s="77"/>
      <c r="W1999" s="77"/>
      <c r="X1999" s="77"/>
      <c r="Y1999" s="77"/>
      <c r="Z1999" s="31" t="str">
        <f t="shared" si="170"/>
        <v/>
      </c>
      <c r="AA1999" s="81">
        <f t="shared" si="173"/>
        <v>0</v>
      </c>
      <c r="AB1999" s="81">
        <f t="shared" si="174"/>
        <v>0</v>
      </c>
      <c r="AC1999" s="308"/>
      <c r="AD1999" s="238"/>
      <c r="AE1999" s="238"/>
      <c r="AF1999" s="190"/>
      <c r="AG1999" s="190"/>
      <c r="AH1999" s="200"/>
      <c r="AI1999" s="200"/>
      <c r="AJ1999" s="187"/>
      <c r="AK1999" s="187"/>
      <c r="AL1999" s="187"/>
      <c r="AM1999" s="252"/>
      <c r="AN1999" s="252"/>
      <c r="AO1999" s="252"/>
      <c r="AP1999" s="252"/>
      <c r="AQ1999" s="262"/>
      <c r="AR1999" s="209"/>
    </row>
    <row r="2000" spans="1:44" ht="13.5" customHeight="1" x14ac:dyDescent="0.2">
      <c r="A2000" s="278"/>
      <c r="B2000" s="287"/>
      <c r="C2000" s="305"/>
      <c r="D2000" s="287"/>
      <c r="E2000" s="302"/>
      <c r="F2000" s="287"/>
      <c r="G2000" s="225"/>
      <c r="H2000" s="197"/>
      <c r="I2000" s="243"/>
      <c r="J2000" s="182"/>
      <c r="K2000" s="180"/>
      <c r="L2000" s="180"/>
      <c r="M2000" s="182"/>
      <c r="N2000" s="190"/>
      <c r="O2000" s="190"/>
      <c r="P2000" s="193"/>
      <c r="Q2000" s="180"/>
      <c r="R2000" s="257"/>
      <c r="S2000" s="30" t="s">
        <v>2098</v>
      </c>
      <c r="T2000" s="76"/>
      <c r="U2000" s="77"/>
      <c r="V2000" s="77"/>
      <c r="W2000" s="77"/>
      <c r="X2000" s="77"/>
      <c r="Y2000" s="77"/>
      <c r="Z2000" s="31" t="str">
        <f t="shared" si="170"/>
        <v/>
      </c>
      <c r="AA2000" s="81">
        <f t="shared" si="173"/>
        <v>0</v>
      </c>
      <c r="AB2000" s="81">
        <f t="shared" si="174"/>
        <v>0</v>
      </c>
      <c r="AC2000" s="308"/>
      <c r="AD2000" s="238"/>
      <c r="AE2000" s="238"/>
      <c r="AF2000" s="190"/>
      <c r="AG2000" s="190"/>
      <c r="AH2000" s="200"/>
      <c r="AI2000" s="200"/>
      <c r="AJ2000" s="187"/>
      <c r="AK2000" s="187"/>
      <c r="AL2000" s="187"/>
      <c r="AM2000" s="252"/>
      <c r="AN2000" s="252"/>
      <c r="AO2000" s="252"/>
      <c r="AP2000" s="252"/>
      <c r="AQ2000" s="262"/>
      <c r="AR2000" s="209"/>
    </row>
    <row r="2001" spans="1:44" ht="13.5" customHeight="1" x14ac:dyDescent="0.2">
      <c r="A2001" s="278"/>
      <c r="B2001" s="287"/>
      <c r="C2001" s="305"/>
      <c r="D2001" s="287"/>
      <c r="E2001" s="302"/>
      <c r="F2001" s="287"/>
      <c r="G2001" s="225"/>
      <c r="H2001" s="197"/>
      <c r="I2001" s="243"/>
      <c r="J2001" s="182"/>
      <c r="K2001" s="180"/>
      <c r="L2001" s="180"/>
      <c r="M2001" s="182"/>
      <c r="N2001" s="190"/>
      <c r="O2001" s="190"/>
      <c r="P2001" s="193"/>
      <c r="Q2001" s="180"/>
      <c r="R2001" s="257"/>
      <c r="S2001" s="30" t="s">
        <v>2099</v>
      </c>
      <c r="T2001" s="76"/>
      <c r="U2001" s="77"/>
      <c r="V2001" s="77"/>
      <c r="W2001" s="77"/>
      <c r="X2001" s="77"/>
      <c r="Y2001" s="77"/>
      <c r="Z2001" s="31" t="str">
        <f t="shared" si="170"/>
        <v/>
      </c>
      <c r="AA2001" s="81">
        <f t="shared" si="173"/>
        <v>0</v>
      </c>
      <c r="AB2001" s="81">
        <f t="shared" si="174"/>
        <v>0</v>
      </c>
      <c r="AC2001" s="308"/>
      <c r="AD2001" s="238"/>
      <c r="AE2001" s="238"/>
      <c r="AF2001" s="190"/>
      <c r="AG2001" s="190"/>
      <c r="AH2001" s="200"/>
      <c r="AI2001" s="200"/>
      <c r="AJ2001" s="187"/>
      <c r="AK2001" s="187"/>
      <c r="AL2001" s="187"/>
      <c r="AM2001" s="252"/>
      <c r="AN2001" s="252"/>
      <c r="AO2001" s="252"/>
      <c r="AP2001" s="252"/>
      <c r="AQ2001" s="262"/>
      <c r="AR2001" s="209"/>
    </row>
    <row r="2002" spans="1:44" ht="13.5" customHeight="1" x14ac:dyDescent="0.2">
      <c r="A2002" s="279"/>
      <c r="B2002" s="288"/>
      <c r="C2002" s="306"/>
      <c r="D2002" s="288"/>
      <c r="E2002" s="303"/>
      <c r="F2002" s="288"/>
      <c r="G2002" s="226"/>
      <c r="H2002" s="198"/>
      <c r="I2002" s="244"/>
      <c r="J2002" s="228"/>
      <c r="K2002" s="181"/>
      <c r="L2002" s="181"/>
      <c r="M2002" s="228"/>
      <c r="N2002" s="191"/>
      <c r="O2002" s="191"/>
      <c r="P2002" s="194"/>
      <c r="Q2002" s="181"/>
      <c r="R2002" s="299"/>
      <c r="S2002" s="32" t="s">
        <v>2100</v>
      </c>
      <c r="T2002" s="78"/>
      <c r="U2002" s="79"/>
      <c r="V2002" s="79"/>
      <c r="W2002" s="79"/>
      <c r="X2002" s="79"/>
      <c r="Y2002" s="79"/>
      <c r="Z2002" s="33" t="str">
        <f t="shared" si="170"/>
        <v/>
      </c>
      <c r="AA2002" s="82">
        <f t="shared" si="173"/>
        <v>0</v>
      </c>
      <c r="AB2002" s="82">
        <f t="shared" si="174"/>
        <v>0</v>
      </c>
      <c r="AC2002" s="309"/>
      <c r="AD2002" s="239"/>
      <c r="AE2002" s="239"/>
      <c r="AF2002" s="191"/>
      <c r="AG2002" s="191"/>
      <c r="AH2002" s="201"/>
      <c r="AI2002" s="201"/>
      <c r="AJ2002" s="188"/>
      <c r="AK2002" s="188"/>
      <c r="AL2002" s="188"/>
      <c r="AM2002" s="253"/>
      <c r="AN2002" s="253"/>
      <c r="AO2002" s="253"/>
      <c r="AP2002" s="253"/>
      <c r="AQ2002" s="263"/>
      <c r="AR2002" s="210"/>
    </row>
    <row r="2003" spans="1:44" ht="13.5" customHeight="1" x14ac:dyDescent="0.2">
      <c r="A2003" s="289" t="str">
        <f>IF(E2003&lt;&gt;"",'Información General'!$D$15&amp;"_"&amp;+$A$1+80,"")</f>
        <v/>
      </c>
      <c r="B2003" s="274"/>
      <c r="C2003" s="271"/>
      <c r="D2003" s="274"/>
      <c r="E2003" s="280"/>
      <c r="F2003" s="274"/>
      <c r="G2003" s="283"/>
      <c r="H2003" s="242"/>
      <c r="I2003" s="300">
        <v>80.099999999999994</v>
      </c>
      <c r="J2003" s="242"/>
      <c r="K2003" s="196"/>
      <c r="L2003" s="196"/>
      <c r="M2003" s="242"/>
      <c r="N2003" s="183"/>
      <c r="O2003" s="183"/>
      <c r="P2003" s="234" t="str">
        <f>IF(AND(N2003&lt;&gt;"",O2003&lt;&gt;""),IF(AND(N2003&gt;5,O2003&gt;5),"I",IF(AND(N2003&lt;=5,O2003&gt;5),"II",IF(AND(N2003&gt;5,O2003&lt;=5),"IV",IF(AND(N2003&lt;=5,O2003&lt;=5),"III")))),"")</f>
        <v/>
      </c>
      <c r="Q2003" s="196"/>
      <c r="R2003" s="297">
        <f>IF(Q2003="SI",1,IF(Q2003="NO",3,0))</f>
        <v>0</v>
      </c>
      <c r="S2003" s="28" t="s">
        <v>2101</v>
      </c>
      <c r="T2003" s="73"/>
      <c r="U2003" s="74"/>
      <c r="V2003" s="74"/>
      <c r="W2003" s="74"/>
      <c r="X2003" s="74"/>
      <c r="Y2003" s="74"/>
      <c r="Z2003" s="29" t="str">
        <f t="shared" si="170"/>
        <v/>
      </c>
      <c r="AA2003" s="80">
        <f>IF(Z2003="Suficiente",1,0)</f>
        <v>0</v>
      </c>
      <c r="AB2003" s="80">
        <f>IF(Z2003="Deficiente",1,0)</f>
        <v>0</v>
      </c>
      <c r="AC2003" s="337" t="str">
        <f>IF(SUM(R2003:R2027)&gt;=1,IF((SUM(R2003:R2027)/COUNTA(Q2003:Q2027))=1,IF(SUM(AA2003:AA2027)&gt;=1,IF(SUM(AA2003:AA2027)/(SUM(AA2003:AA2027)+SUM(AB2003:AB2027))=100%,"SI","NO"),"NO"),"NO"),"")</f>
        <v/>
      </c>
      <c r="AD2003" s="237" t="str">
        <f>IF($N2003=1,"b","")</f>
        <v/>
      </c>
      <c r="AE2003" s="237" t="str">
        <f>IF($O2003=1,"b","")</f>
        <v/>
      </c>
      <c r="AF2003" s="183"/>
      <c r="AG2003" s="183"/>
      <c r="AH2003" s="199">
        <f>IF(OR($AD2003="b",$AE2003="b"),2,0)</f>
        <v>0</v>
      </c>
      <c r="AI2003" s="199">
        <f>IF(AND($N2003=1,$AF2003=1,$O2003=1,$AG2003=1),1,0)</f>
        <v>0</v>
      </c>
      <c r="AJ2003" s="215">
        <f>IF(AF2003&lt;&gt;"",IF(AI2003=1,1,IF(OR($AF2003&gt;$N2003,AND($AC2003="SI",$AF2003=$N2003),AND($AC2003="NO",$AF2003&lt;&gt;$N2003)),0,1)),0)</f>
        <v>0</v>
      </c>
      <c r="AK2003" s="215">
        <f>IF(AG2003&lt;&gt;"",IF(AI2003=1,1,IF(OR(AG2003&gt;O2003,AND(AC2003="SI",AG2003=O2003),AND(AC2003="NO",AG2003&lt;&gt;O2003)),0,1)),0)</f>
        <v>0</v>
      </c>
      <c r="AL2003" s="215">
        <f>IF(AC2003&lt;&gt;"",(+AI2003+AJ2003+AK2003),0)</f>
        <v>0</v>
      </c>
      <c r="AM2003" s="333" t="str">
        <f>IF($AL2003&gt;=2,IF(AND($AF2003="",$AG2003=""),"",IF(AND($AF2003&gt;5,$AG2003&gt;5),"I","")),"")</f>
        <v/>
      </c>
      <c r="AN2003" s="333" t="str">
        <f>IF($AL2003&gt;=2,IF(AND($AF2003="",$AG2003=""),"",IF(AND($AF2003&lt;6,$AG2003&gt;5),"II","")),"")</f>
        <v/>
      </c>
      <c r="AO2003" s="333" t="str">
        <f>IF($AL2003&gt;=2,IF(AND($AF2003="",$AG2003=""),"",IF(AND($AF2003&lt;6,$AG2003&lt;6),"III","")),"")</f>
        <v/>
      </c>
      <c r="AP2003" s="333" t="str">
        <f>IF($AL2003&gt;=2,IF(AND($AF2003="",$AG2003=""),"",IF(AND($AF2003&gt;5,$AG2003&lt;6),"IV","")),"")</f>
        <v/>
      </c>
      <c r="AQ2003" s="264"/>
      <c r="AR2003" s="267"/>
    </row>
    <row r="2004" spans="1:44" ht="13.5" customHeight="1" x14ac:dyDescent="0.2">
      <c r="A2004" s="290"/>
      <c r="B2004" s="275"/>
      <c r="C2004" s="272"/>
      <c r="D2004" s="275"/>
      <c r="E2004" s="281"/>
      <c r="F2004" s="275"/>
      <c r="G2004" s="284"/>
      <c r="H2004" s="197"/>
      <c r="I2004" s="295"/>
      <c r="J2004" s="197"/>
      <c r="K2004" s="195"/>
      <c r="L2004" s="195"/>
      <c r="M2004" s="197"/>
      <c r="N2004" s="184"/>
      <c r="O2004" s="184"/>
      <c r="P2004" s="235"/>
      <c r="Q2004" s="195"/>
      <c r="R2004" s="257"/>
      <c r="S2004" s="30" t="s">
        <v>2102</v>
      </c>
      <c r="T2004" s="76"/>
      <c r="U2004" s="77"/>
      <c r="V2004" s="77"/>
      <c r="W2004" s="77"/>
      <c r="X2004" s="77"/>
      <c r="Y2004" s="77"/>
      <c r="Z2004" s="31" t="str">
        <f t="shared" si="170"/>
        <v/>
      </c>
      <c r="AA2004" s="81">
        <f t="shared" ref="AA2004:AA2027" si="175">IF(Z2004="Suficiente",1,0)</f>
        <v>0</v>
      </c>
      <c r="AB2004" s="81">
        <f t="shared" ref="AB2004:AB2027" si="176">IF(Z2004="Deficiente",1,0)</f>
        <v>0</v>
      </c>
      <c r="AC2004" s="338"/>
      <c r="AD2004" s="238"/>
      <c r="AE2004" s="238"/>
      <c r="AF2004" s="184"/>
      <c r="AG2004" s="184"/>
      <c r="AH2004" s="200"/>
      <c r="AI2004" s="200"/>
      <c r="AJ2004" s="216"/>
      <c r="AK2004" s="216"/>
      <c r="AL2004" s="216"/>
      <c r="AM2004" s="252"/>
      <c r="AN2004" s="252"/>
      <c r="AO2004" s="252"/>
      <c r="AP2004" s="252"/>
      <c r="AQ2004" s="265"/>
      <c r="AR2004" s="209"/>
    </row>
    <row r="2005" spans="1:44" ht="13.5" customHeight="1" x14ac:dyDescent="0.2">
      <c r="A2005" s="290"/>
      <c r="B2005" s="275"/>
      <c r="C2005" s="272"/>
      <c r="D2005" s="275"/>
      <c r="E2005" s="281"/>
      <c r="F2005" s="275"/>
      <c r="G2005" s="284"/>
      <c r="H2005" s="197"/>
      <c r="I2005" s="295"/>
      <c r="J2005" s="197"/>
      <c r="K2005" s="195"/>
      <c r="L2005" s="195"/>
      <c r="M2005" s="197"/>
      <c r="N2005" s="184"/>
      <c r="O2005" s="184"/>
      <c r="P2005" s="235"/>
      <c r="Q2005" s="195"/>
      <c r="R2005" s="257"/>
      <c r="S2005" s="30" t="s">
        <v>2103</v>
      </c>
      <c r="T2005" s="76"/>
      <c r="U2005" s="77"/>
      <c r="V2005" s="77"/>
      <c r="W2005" s="77"/>
      <c r="X2005" s="77"/>
      <c r="Y2005" s="77"/>
      <c r="Z2005" s="31" t="str">
        <f t="shared" si="170"/>
        <v/>
      </c>
      <c r="AA2005" s="81">
        <f t="shared" si="175"/>
        <v>0</v>
      </c>
      <c r="AB2005" s="81">
        <f t="shared" si="176"/>
        <v>0</v>
      </c>
      <c r="AC2005" s="338"/>
      <c r="AD2005" s="238"/>
      <c r="AE2005" s="238"/>
      <c r="AF2005" s="184"/>
      <c r="AG2005" s="184"/>
      <c r="AH2005" s="200"/>
      <c r="AI2005" s="200"/>
      <c r="AJ2005" s="216"/>
      <c r="AK2005" s="216"/>
      <c r="AL2005" s="216"/>
      <c r="AM2005" s="252"/>
      <c r="AN2005" s="252"/>
      <c r="AO2005" s="252"/>
      <c r="AP2005" s="252"/>
      <c r="AQ2005" s="265"/>
      <c r="AR2005" s="209"/>
    </row>
    <row r="2006" spans="1:44" ht="13.5" customHeight="1" x14ac:dyDescent="0.2">
      <c r="A2006" s="290"/>
      <c r="B2006" s="275"/>
      <c r="C2006" s="272"/>
      <c r="D2006" s="275"/>
      <c r="E2006" s="281"/>
      <c r="F2006" s="275"/>
      <c r="G2006" s="284"/>
      <c r="H2006" s="197"/>
      <c r="I2006" s="295"/>
      <c r="J2006" s="197"/>
      <c r="K2006" s="195"/>
      <c r="L2006" s="195"/>
      <c r="M2006" s="197"/>
      <c r="N2006" s="184"/>
      <c r="O2006" s="184"/>
      <c r="P2006" s="235"/>
      <c r="Q2006" s="195"/>
      <c r="R2006" s="257"/>
      <c r="S2006" s="30" t="s">
        <v>2104</v>
      </c>
      <c r="T2006" s="76"/>
      <c r="U2006" s="77"/>
      <c r="V2006" s="77"/>
      <c r="W2006" s="77"/>
      <c r="X2006" s="77"/>
      <c r="Y2006" s="77"/>
      <c r="Z2006" s="31" t="str">
        <f t="shared" si="170"/>
        <v/>
      </c>
      <c r="AA2006" s="81">
        <f t="shared" si="175"/>
        <v>0</v>
      </c>
      <c r="AB2006" s="81">
        <f t="shared" si="176"/>
        <v>0</v>
      </c>
      <c r="AC2006" s="338"/>
      <c r="AD2006" s="238"/>
      <c r="AE2006" s="238"/>
      <c r="AF2006" s="184"/>
      <c r="AG2006" s="184"/>
      <c r="AH2006" s="200"/>
      <c r="AI2006" s="200"/>
      <c r="AJ2006" s="216"/>
      <c r="AK2006" s="216"/>
      <c r="AL2006" s="216"/>
      <c r="AM2006" s="252"/>
      <c r="AN2006" s="252"/>
      <c r="AO2006" s="252"/>
      <c r="AP2006" s="252"/>
      <c r="AQ2006" s="265"/>
      <c r="AR2006" s="209"/>
    </row>
    <row r="2007" spans="1:44" ht="13.5" customHeight="1" x14ac:dyDescent="0.2">
      <c r="A2007" s="290"/>
      <c r="B2007" s="275"/>
      <c r="C2007" s="272"/>
      <c r="D2007" s="275"/>
      <c r="E2007" s="281"/>
      <c r="F2007" s="275"/>
      <c r="G2007" s="284"/>
      <c r="H2007" s="197"/>
      <c r="I2007" s="295"/>
      <c r="J2007" s="197"/>
      <c r="K2007" s="195"/>
      <c r="L2007" s="195"/>
      <c r="M2007" s="197"/>
      <c r="N2007" s="184"/>
      <c r="O2007" s="184"/>
      <c r="P2007" s="235"/>
      <c r="Q2007" s="195"/>
      <c r="R2007" s="257"/>
      <c r="S2007" s="30" t="s">
        <v>2105</v>
      </c>
      <c r="T2007" s="76"/>
      <c r="U2007" s="77"/>
      <c r="V2007" s="77"/>
      <c r="W2007" s="77"/>
      <c r="X2007" s="77"/>
      <c r="Y2007" s="77"/>
      <c r="Z2007" s="31" t="str">
        <f t="shared" si="170"/>
        <v/>
      </c>
      <c r="AA2007" s="81">
        <f t="shared" si="175"/>
        <v>0</v>
      </c>
      <c r="AB2007" s="81">
        <f t="shared" si="176"/>
        <v>0</v>
      </c>
      <c r="AC2007" s="338"/>
      <c r="AD2007" s="238"/>
      <c r="AE2007" s="238"/>
      <c r="AF2007" s="184"/>
      <c r="AG2007" s="184"/>
      <c r="AH2007" s="200"/>
      <c r="AI2007" s="200"/>
      <c r="AJ2007" s="216"/>
      <c r="AK2007" s="216"/>
      <c r="AL2007" s="216"/>
      <c r="AM2007" s="252"/>
      <c r="AN2007" s="252"/>
      <c r="AO2007" s="252"/>
      <c r="AP2007" s="252"/>
      <c r="AQ2007" s="265"/>
      <c r="AR2007" s="209"/>
    </row>
    <row r="2008" spans="1:44" ht="13.5" customHeight="1" x14ac:dyDescent="0.2">
      <c r="A2008" s="290"/>
      <c r="B2008" s="275"/>
      <c r="C2008" s="272"/>
      <c r="D2008" s="275"/>
      <c r="E2008" s="281"/>
      <c r="F2008" s="275"/>
      <c r="G2008" s="284"/>
      <c r="H2008" s="197"/>
      <c r="I2008" s="295">
        <v>80.2</v>
      </c>
      <c r="J2008" s="197"/>
      <c r="K2008" s="195"/>
      <c r="L2008" s="195"/>
      <c r="M2008" s="197"/>
      <c r="N2008" s="184"/>
      <c r="O2008" s="184"/>
      <c r="P2008" s="235"/>
      <c r="Q2008" s="195"/>
      <c r="R2008" s="298">
        <f>IF(Q2008="SI",1,IF(Q2008="NO",3,0))</f>
        <v>0</v>
      </c>
      <c r="S2008" s="30" t="s">
        <v>2106</v>
      </c>
      <c r="T2008" s="76"/>
      <c r="U2008" s="77"/>
      <c r="V2008" s="77"/>
      <c r="W2008" s="77"/>
      <c r="X2008" s="77"/>
      <c r="Y2008" s="77"/>
      <c r="Z2008" s="31" t="str">
        <f t="shared" si="170"/>
        <v/>
      </c>
      <c r="AA2008" s="81">
        <f t="shared" si="175"/>
        <v>0</v>
      </c>
      <c r="AB2008" s="81">
        <f t="shared" si="176"/>
        <v>0</v>
      </c>
      <c r="AC2008" s="338"/>
      <c r="AD2008" s="238"/>
      <c r="AE2008" s="238"/>
      <c r="AF2008" s="184"/>
      <c r="AG2008" s="184"/>
      <c r="AH2008" s="200"/>
      <c r="AI2008" s="200"/>
      <c r="AJ2008" s="216"/>
      <c r="AK2008" s="216"/>
      <c r="AL2008" s="216"/>
      <c r="AM2008" s="252"/>
      <c r="AN2008" s="252"/>
      <c r="AO2008" s="252"/>
      <c r="AP2008" s="252"/>
      <c r="AQ2008" s="265"/>
      <c r="AR2008" s="208"/>
    </row>
    <row r="2009" spans="1:44" ht="13.5" customHeight="1" x14ac:dyDescent="0.2">
      <c r="A2009" s="290"/>
      <c r="B2009" s="275"/>
      <c r="C2009" s="272"/>
      <c r="D2009" s="275"/>
      <c r="E2009" s="281"/>
      <c r="F2009" s="275"/>
      <c r="G2009" s="284"/>
      <c r="H2009" s="197"/>
      <c r="I2009" s="295"/>
      <c r="J2009" s="197"/>
      <c r="K2009" s="195"/>
      <c r="L2009" s="195"/>
      <c r="M2009" s="197"/>
      <c r="N2009" s="184"/>
      <c r="O2009" s="184"/>
      <c r="P2009" s="235"/>
      <c r="Q2009" s="195"/>
      <c r="R2009" s="257"/>
      <c r="S2009" s="30" t="s">
        <v>2107</v>
      </c>
      <c r="T2009" s="76"/>
      <c r="U2009" s="77"/>
      <c r="V2009" s="77"/>
      <c r="W2009" s="77"/>
      <c r="X2009" s="77"/>
      <c r="Y2009" s="77"/>
      <c r="Z2009" s="31" t="str">
        <f t="shared" si="170"/>
        <v/>
      </c>
      <c r="AA2009" s="81">
        <f t="shared" si="175"/>
        <v>0</v>
      </c>
      <c r="AB2009" s="81">
        <f t="shared" si="176"/>
        <v>0</v>
      </c>
      <c r="AC2009" s="338"/>
      <c r="AD2009" s="238"/>
      <c r="AE2009" s="238"/>
      <c r="AF2009" s="184"/>
      <c r="AG2009" s="184"/>
      <c r="AH2009" s="200"/>
      <c r="AI2009" s="200"/>
      <c r="AJ2009" s="216"/>
      <c r="AK2009" s="216"/>
      <c r="AL2009" s="216"/>
      <c r="AM2009" s="252"/>
      <c r="AN2009" s="252"/>
      <c r="AO2009" s="252"/>
      <c r="AP2009" s="252"/>
      <c r="AQ2009" s="265"/>
      <c r="AR2009" s="209"/>
    </row>
    <row r="2010" spans="1:44" ht="13.5" customHeight="1" x14ac:dyDescent="0.2">
      <c r="A2010" s="290"/>
      <c r="B2010" s="275"/>
      <c r="C2010" s="272"/>
      <c r="D2010" s="275"/>
      <c r="E2010" s="281"/>
      <c r="F2010" s="275"/>
      <c r="G2010" s="284"/>
      <c r="H2010" s="197"/>
      <c r="I2010" s="295"/>
      <c r="J2010" s="197"/>
      <c r="K2010" s="195"/>
      <c r="L2010" s="195"/>
      <c r="M2010" s="197"/>
      <c r="N2010" s="184"/>
      <c r="O2010" s="184"/>
      <c r="P2010" s="235"/>
      <c r="Q2010" s="195"/>
      <c r="R2010" s="257"/>
      <c r="S2010" s="30" t="s">
        <v>2108</v>
      </c>
      <c r="T2010" s="76"/>
      <c r="U2010" s="77"/>
      <c r="V2010" s="77"/>
      <c r="W2010" s="77"/>
      <c r="X2010" s="77"/>
      <c r="Y2010" s="77"/>
      <c r="Z2010" s="31" t="str">
        <f t="shared" si="170"/>
        <v/>
      </c>
      <c r="AA2010" s="81">
        <f t="shared" si="175"/>
        <v>0</v>
      </c>
      <c r="AB2010" s="81">
        <f t="shared" si="176"/>
        <v>0</v>
      </c>
      <c r="AC2010" s="338"/>
      <c r="AD2010" s="238"/>
      <c r="AE2010" s="238"/>
      <c r="AF2010" s="184"/>
      <c r="AG2010" s="184"/>
      <c r="AH2010" s="200"/>
      <c r="AI2010" s="200"/>
      <c r="AJ2010" s="216"/>
      <c r="AK2010" s="216"/>
      <c r="AL2010" s="216"/>
      <c r="AM2010" s="252"/>
      <c r="AN2010" s="252"/>
      <c r="AO2010" s="252"/>
      <c r="AP2010" s="252"/>
      <c r="AQ2010" s="265"/>
      <c r="AR2010" s="209"/>
    </row>
    <row r="2011" spans="1:44" ht="13.5" customHeight="1" x14ac:dyDescent="0.2">
      <c r="A2011" s="290"/>
      <c r="B2011" s="275"/>
      <c r="C2011" s="272"/>
      <c r="D2011" s="275"/>
      <c r="E2011" s="281"/>
      <c r="F2011" s="275"/>
      <c r="G2011" s="284"/>
      <c r="H2011" s="197"/>
      <c r="I2011" s="295"/>
      <c r="J2011" s="197"/>
      <c r="K2011" s="195"/>
      <c r="L2011" s="195"/>
      <c r="M2011" s="197"/>
      <c r="N2011" s="184"/>
      <c r="O2011" s="184"/>
      <c r="P2011" s="235"/>
      <c r="Q2011" s="195"/>
      <c r="R2011" s="257"/>
      <c r="S2011" s="30" t="s">
        <v>2109</v>
      </c>
      <c r="T2011" s="76"/>
      <c r="U2011" s="77"/>
      <c r="V2011" s="77"/>
      <c r="W2011" s="77"/>
      <c r="X2011" s="77"/>
      <c r="Y2011" s="77"/>
      <c r="Z2011" s="31" t="str">
        <f t="shared" si="170"/>
        <v/>
      </c>
      <c r="AA2011" s="81">
        <f t="shared" si="175"/>
        <v>0</v>
      </c>
      <c r="AB2011" s="81">
        <f t="shared" si="176"/>
        <v>0</v>
      </c>
      <c r="AC2011" s="338"/>
      <c r="AD2011" s="238"/>
      <c r="AE2011" s="238"/>
      <c r="AF2011" s="184"/>
      <c r="AG2011" s="184"/>
      <c r="AH2011" s="200"/>
      <c r="AI2011" s="200"/>
      <c r="AJ2011" s="216"/>
      <c r="AK2011" s="216"/>
      <c r="AL2011" s="216"/>
      <c r="AM2011" s="252"/>
      <c r="AN2011" s="252"/>
      <c r="AO2011" s="252"/>
      <c r="AP2011" s="252"/>
      <c r="AQ2011" s="265"/>
      <c r="AR2011" s="209"/>
    </row>
    <row r="2012" spans="1:44" ht="13.5" customHeight="1" x14ac:dyDescent="0.2">
      <c r="A2012" s="290"/>
      <c r="B2012" s="275"/>
      <c r="C2012" s="272"/>
      <c r="D2012" s="275"/>
      <c r="E2012" s="281"/>
      <c r="F2012" s="275"/>
      <c r="G2012" s="284"/>
      <c r="H2012" s="197"/>
      <c r="I2012" s="295"/>
      <c r="J2012" s="197"/>
      <c r="K2012" s="195"/>
      <c r="L2012" s="195"/>
      <c r="M2012" s="197"/>
      <c r="N2012" s="184"/>
      <c r="O2012" s="184"/>
      <c r="P2012" s="235"/>
      <c r="Q2012" s="195"/>
      <c r="R2012" s="257"/>
      <c r="S2012" s="30" t="s">
        <v>2110</v>
      </c>
      <c r="T2012" s="76"/>
      <c r="U2012" s="77"/>
      <c r="V2012" s="77"/>
      <c r="W2012" s="77"/>
      <c r="X2012" s="77"/>
      <c r="Y2012" s="77"/>
      <c r="Z2012" s="31" t="str">
        <f t="shared" si="170"/>
        <v/>
      </c>
      <c r="AA2012" s="81">
        <f t="shared" si="175"/>
        <v>0</v>
      </c>
      <c r="AB2012" s="81">
        <f t="shared" si="176"/>
        <v>0</v>
      </c>
      <c r="AC2012" s="338"/>
      <c r="AD2012" s="238"/>
      <c r="AE2012" s="238"/>
      <c r="AF2012" s="184"/>
      <c r="AG2012" s="184"/>
      <c r="AH2012" s="200"/>
      <c r="AI2012" s="200"/>
      <c r="AJ2012" s="216"/>
      <c r="AK2012" s="216"/>
      <c r="AL2012" s="216"/>
      <c r="AM2012" s="252"/>
      <c r="AN2012" s="252"/>
      <c r="AO2012" s="252"/>
      <c r="AP2012" s="252"/>
      <c r="AQ2012" s="265"/>
      <c r="AR2012" s="209"/>
    </row>
    <row r="2013" spans="1:44" ht="13.5" customHeight="1" x14ac:dyDescent="0.2">
      <c r="A2013" s="290"/>
      <c r="B2013" s="275"/>
      <c r="C2013" s="272"/>
      <c r="D2013" s="275"/>
      <c r="E2013" s="281"/>
      <c r="F2013" s="275"/>
      <c r="G2013" s="284"/>
      <c r="H2013" s="197"/>
      <c r="I2013" s="295">
        <v>80.3</v>
      </c>
      <c r="J2013" s="197"/>
      <c r="K2013" s="195"/>
      <c r="L2013" s="195"/>
      <c r="M2013" s="197"/>
      <c r="N2013" s="184"/>
      <c r="O2013" s="184"/>
      <c r="P2013" s="235"/>
      <c r="Q2013" s="195"/>
      <c r="R2013" s="298">
        <f>IF(Q2013="SI",1,IF(Q2013="NO",3,0))</f>
        <v>0</v>
      </c>
      <c r="S2013" s="30" t="s">
        <v>2111</v>
      </c>
      <c r="T2013" s="76"/>
      <c r="U2013" s="77"/>
      <c r="V2013" s="77"/>
      <c r="W2013" s="77"/>
      <c r="X2013" s="77"/>
      <c r="Y2013" s="77"/>
      <c r="Z2013" s="31" t="str">
        <f t="shared" si="170"/>
        <v/>
      </c>
      <c r="AA2013" s="81">
        <f t="shared" si="175"/>
        <v>0</v>
      </c>
      <c r="AB2013" s="81">
        <f t="shared" si="176"/>
        <v>0</v>
      </c>
      <c r="AC2013" s="338"/>
      <c r="AD2013" s="238"/>
      <c r="AE2013" s="238"/>
      <c r="AF2013" s="184"/>
      <c r="AG2013" s="184"/>
      <c r="AH2013" s="200"/>
      <c r="AI2013" s="200"/>
      <c r="AJ2013" s="216"/>
      <c r="AK2013" s="216"/>
      <c r="AL2013" s="216"/>
      <c r="AM2013" s="252"/>
      <c r="AN2013" s="252"/>
      <c r="AO2013" s="252"/>
      <c r="AP2013" s="252"/>
      <c r="AQ2013" s="265"/>
      <c r="AR2013" s="208"/>
    </row>
    <row r="2014" spans="1:44" ht="13.5" customHeight="1" x14ac:dyDescent="0.2">
      <c r="A2014" s="290"/>
      <c r="B2014" s="275"/>
      <c r="C2014" s="272"/>
      <c r="D2014" s="275"/>
      <c r="E2014" s="281"/>
      <c r="F2014" s="275"/>
      <c r="G2014" s="284"/>
      <c r="H2014" s="197"/>
      <c r="I2014" s="295"/>
      <c r="J2014" s="197"/>
      <c r="K2014" s="195"/>
      <c r="L2014" s="195"/>
      <c r="M2014" s="197"/>
      <c r="N2014" s="184"/>
      <c r="O2014" s="184"/>
      <c r="P2014" s="235"/>
      <c r="Q2014" s="195"/>
      <c r="R2014" s="257"/>
      <c r="S2014" s="30" t="s">
        <v>2112</v>
      </c>
      <c r="T2014" s="76"/>
      <c r="U2014" s="77"/>
      <c r="V2014" s="77"/>
      <c r="W2014" s="77"/>
      <c r="X2014" s="77"/>
      <c r="Y2014" s="77"/>
      <c r="Z2014" s="31" t="str">
        <f t="shared" si="170"/>
        <v/>
      </c>
      <c r="AA2014" s="81">
        <f t="shared" si="175"/>
        <v>0</v>
      </c>
      <c r="AB2014" s="81">
        <f t="shared" si="176"/>
        <v>0</v>
      </c>
      <c r="AC2014" s="338"/>
      <c r="AD2014" s="238"/>
      <c r="AE2014" s="238"/>
      <c r="AF2014" s="184"/>
      <c r="AG2014" s="184"/>
      <c r="AH2014" s="200"/>
      <c r="AI2014" s="200"/>
      <c r="AJ2014" s="216"/>
      <c r="AK2014" s="216"/>
      <c r="AL2014" s="216"/>
      <c r="AM2014" s="252"/>
      <c r="AN2014" s="252"/>
      <c r="AO2014" s="252"/>
      <c r="AP2014" s="252"/>
      <c r="AQ2014" s="265"/>
      <c r="AR2014" s="209"/>
    </row>
    <row r="2015" spans="1:44" ht="13.5" customHeight="1" x14ac:dyDescent="0.2">
      <c r="A2015" s="290"/>
      <c r="B2015" s="275"/>
      <c r="C2015" s="272"/>
      <c r="D2015" s="275"/>
      <c r="E2015" s="281"/>
      <c r="F2015" s="275"/>
      <c r="G2015" s="284"/>
      <c r="H2015" s="197"/>
      <c r="I2015" s="295"/>
      <c r="J2015" s="197"/>
      <c r="K2015" s="195"/>
      <c r="L2015" s="195"/>
      <c r="M2015" s="197"/>
      <c r="N2015" s="184"/>
      <c r="O2015" s="184"/>
      <c r="P2015" s="235"/>
      <c r="Q2015" s="195"/>
      <c r="R2015" s="257"/>
      <c r="S2015" s="30" t="s">
        <v>2113</v>
      </c>
      <c r="T2015" s="76"/>
      <c r="U2015" s="77"/>
      <c r="V2015" s="77"/>
      <c r="W2015" s="77"/>
      <c r="X2015" s="77"/>
      <c r="Y2015" s="77"/>
      <c r="Z2015" s="31" t="str">
        <f t="shared" si="170"/>
        <v/>
      </c>
      <c r="AA2015" s="81">
        <f t="shared" si="175"/>
        <v>0</v>
      </c>
      <c r="AB2015" s="81">
        <f t="shared" si="176"/>
        <v>0</v>
      </c>
      <c r="AC2015" s="338"/>
      <c r="AD2015" s="238"/>
      <c r="AE2015" s="238"/>
      <c r="AF2015" s="184"/>
      <c r="AG2015" s="184"/>
      <c r="AH2015" s="200"/>
      <c r="AI2015" s="200"/>
      <c r="AJ2015" s="216"/>
      <c r="AK2015" s="216"/>
      <c r="AL2015" s="216"/>
      <c r="AM2015" s="252"/>
      <c r="AN2015" s="252"/>
      <c r="AO2015" s="252"/>
      <c r="AP2015" s="252"/>
      <c r="AQ2015" s="265"/>
      <c r="AR2015" s="209"/>
    </row>
    <row r="2016" spans="1:44" ht="13.5" customHeight="1" x14ac:dyDescent="0.2">
      <c r="A2016" s="290"/>
      <c r="B2016" s="275"/>
      <c r="C2016" s="272"/>
      <c r="D2016" s="275"/>
      <c r="E2016" s="281"/>
      <c r="F2016" s="275"/>
      <c r="G2016" s="284"/>
      <c r="H2016" s="197"/>
      <c r="I2016" s="295"/>
      <c r="J2016" s="197"/>
      <c r="K2016" s="195"/>
      <c r="L2016" s="195"/>
      <c r="M2016" s="197"/>
      <c r="N2016" s="184"/>
      <c r="O2016" s="184"/>
      <c r="P2016" s="235"/>
      <c r="Q2016" s="195"/>
      <c r="R2016" s="257"/>
      <c r="S2016" s="30" t="s">
        <v>2114</v>
      </c>
      <c r="T2016" s="76"/>
      <c r="U2016" s="77"/>
      <c r="V2016" s="77"/>
      <c r="W2016" s="77"/>
      <c r="X2016" s="77"/>
      <c r="Y2016" s="77"/>
      <c r="Z2016" s="31" t="str">
        <f t="shared" ref="Z2016:Z2027" si="177">IF($T2016&lt;&gt;"",IF(AND(V2016="SI",W2016="SI",X2016="SI",Y2016="SI"),"Suficiente",IF(OR(V2016="NO",W2016="NO",X2016="NO",Y2016="NO"),"Deficiente",IF(OR(V2016="",W2016="",X2016="",Y2016=""),"Falta Valorar el Control",""))),"")</f>
        <v/>
      </c>
      <c r="AA2016" s="81">
        <f t="shared" si="175"/>
        <v>0</v>
      </c>
      <c r="AB2016" s="81">
        <f t="shared" si="176"/>
        <v>0</v>
      </c>
      <c r="AC2016" s="338"/>
      <c r="AD2016" s="238"/>
      <c r="AE2016" s="238"/>
      <c r="AF2016" s="184"/>
      <c r="AG2016" s="184"/>
      <c r="AH2016" s="200"/>
      <c r="AI2016" s="200"/>
      <c r="AJ2016" s="216"/>
      <c r="AK2016" s="216"/>
      <c r="AL2016" s="216"/>
      <c r="AM2016" s="252"/>
      <c r="AN2016" s="252"/>
      <c r="AO2016" s="252"/>
      <c r="AP2016" s="252"/>
      <c r="AQ2016" s="265"/>
      <c r="AR2016" s="209"/>
    </row>
    <row r="2017" spans="1:44" ht="13.5" customHeight="1" x14ac:dyDescent="0.2">
      <c r="A2017" s="290"/>
      <c r="B2017" s="275"/>
      <c r="C2017" s="272"/>
      <c r="D2017" s="275"/>
      <c r="E2017" s="281"/>
      <c r="F2017" s="275"/>
      <c r="G2017" s="284"/>
      <c r="H2017" s="197"/>
      <c r="I2017" s="295"/>
      <c r="J2017" s="197"/>
      <c r="K2017" s="195"/>
      <c r="L2017" s="195"/>
      <c r="M2017" s="197"/>
      <c r="N2017" s="184"/>
      <c r="O2017" s="184"/>
      <c r="P2017" s="235"/>
      <c r="Q2017" s="195"/>
      <c r="R2017" s="257"/>
      <c r="S2017" s="30" t="s">
        <v>2115</v>
      </c>
      <c r="T2017" s="76"/>
      <c r="U2017" s="77"/>
      <c r="V2017" s="77"/>
      <c r="W2017" s="77"/>
      <c r="X2017" s="77"/>
      <c r="Y2017" s="77"/>
      <c r="Z2017" s="31" t="str">
        <f t="shared" si="177"/>
        <v/>
      </c>
      <c r="AA2017" s="81">
        <f t="shared" si="175"/>
        <v>0</v>
      </c>
      <c r="AB2017" s="81">
        <f t="shared" si="176"/>
        <v>0</v>
      </c>
      <c r="AC2017" s="338"/>
      <c r="AD2017" s="238"/>
      <c r="AE2017" s="238"/>
      <c r="AF2017" s="184"/>
      <c r="AG2017" s="184"/>
      <c r="AH2017" s="200"/>
      <c r="AI2017" s="200"/>
      <c r="AJ2017" s="216"/>
      <c r="AK2017" s="216"/>
      <c r="AL2017" s="216"/>
      <c r="AM2017" s="252"/>
      <c r="AN2017" s="252"/>
      <c r="AO2017" s="252"/>
      <c r="AP2017" s="252"/>
      <c r="AQ2017" s="265"/>
      <c r="AR2017" s="209"/>
    </row>
    <row r="2018" spans="1:44" ht="13.5" customHeight="1" x14ac:dyDescent="0.2">
      <c r="A2018" s="290"/>
      <c r="B2018" s="275"/>
      <c r="C2018" s="272"/>
      <c r="D2018" s="275"/>
      <c r="E2018" s="281"/>
      <c r="F2018" s="275"/>
      <c r="G2018" s="284"/>
      <c r="H2018" s="197"/>
      <c r="I2018" s="295">
        <v>80.400000000000006</v>
      </c>
      <c r="J2018" s="197"/>
      <c r="K2018" s="195"/>
      <c r="L2018" s="195"/>
      <c r="M2018" s="197"/>
      <c r="N2018" s="184"/>
      <c r="O2018" s="184"/>
      <c r="P2018" s="235"/>
      <c r="Q2018" s="195"/>
      <c r="R2018" s="298">
        <f>IF(Q2018="SI",1,IF(Q2018="NO",3,0))</f>
        <v>0</v>
      </c>
      <c r="S2018" s="30" t="s">
        <v>2116</v>
      </c>
      <c r="T2018" s="76"/>
      <c r="U2018" s="77"/>
      <c r="V2018" s="77"/>
      <c r="W2018" s="77"/>
      <c r="X2018" s="77"/>
      <c r="Y2018" s="77"/>
      <c r="Z2018" s="31" t="str">
        <f t="shared" si="177"/>
        <v/>
      </c>
      <c r="AA2018" s="81">
        <f t="shared" si="175"/>
        <v>0</v>
      </c>
      <c r="AB2018" s="81">
        <f t="shared" si="176"/>
        <v>0</v>
      </c>
      <c r="AC2018" s="338"/>
      <c r="AD2018" s="238"/>
      <c r="AE2018" s="238"/>
      <c r="AF2018" s="184"/>
      <c r="AG2018" s="184"/>
      <c r="AH2018" s="200"/>
      <c r="AI2018" s="200"/>
      <c r="AJ2018" s="216"/>
      <c r="AK2018" s="216"/>
      <c r="AL2018" s="216"/>
      <c r="AM2018" s="252"/>
      <c r="AN2018" s="252"/>
      <c r="AO2018" s="252"/>
      <c r="AP2018" s="252"/>
      <c r="AQ2018" s="265"/>
      <c r="AR2018" s="208"/>
    </row>
    <row r="2019" spans="1:44" ht="13.5" customHeight="1" x14ac:dyDescent="0.2">
      <c r="A2019" s="290"/>
      <c r="B2019" s="275"/>
      <c r="C2019" s="272"/>
      <c r="D2019" s="275"/>
      <c r="E2019" s="281"/>
      <c r="F2019" s="275"/>
      <c r="G2019" s="284"/>
      <c r="H2019" s="197"/>
      <c r="I2019" s="295"/>
      <c r="J2019" s="197"/>
      <c r="K2019" s="195"/>
      <c r="L2019" s="195"/>
      <c r="M2019" s="197"/>
      <c r="N2019" s="184"/>
      <c r="O2019" s="184"/>
      <c r="P2019" s="235"/>
      <c r="Q2019" s="195"/>
      <c r="R2019" s="257"/>
      <c r="S2019" s="30" t="s">
        <v>2117</v>
      </c>
      <c r="T2019" s="76"/>
      <c r="U2019" s="77"/>
      <c r="V2019" s="77"/>
      <c r="W2019" s="77"/>
      <c r="X2019" s="77"/>
      <c r="Y2019" s="77"/>
      <c r="Z2019" s="31" t="str">
        <f t="shared" si="177"/>
        <v/>
      </c>
      <c r="AA2019" s="81">
        <f t="shared" si="175"/>
        <v>0</v>
      </c>
      <c r="AB2019" s="81">
        <f t="shared" si="176"/>
        <v>0</v>
      </c>
      <c r="AC2019" s="338"/>
      <c r="AD2019" s="238"/>
      <c r="AE2019" s="238"/>
      <c r="AF2019" s="184"/>
      <c r="AG2019" s="184"/>
      <c r="AH2019" s="200"/>
      <c r="AI2019" s="200"/>
      <c r="AJ2019" s="216"/>
      <c r="AK2019" s="216"/>
      <c r="AL2019" s="216"/>
      <c r="AM2019" s="252"/>
      <c r="AN2019" s="252"/>
      <c r="AO2019" s="252"/>
      <c r="AP2019" s="252"/>
      <c r="AQ2019" s="265"/>
      <c r="AR2019" s="209"/>
    </row>
    <row r="2020" spans="1:44" ht="13.5" customHeight="1" x14ac:dyDescent="0.2">
      <c r="A2020" s="290"/>
      <c r="B2020" s="275"/>
      <c r="C2020" s="272"/>
      <c r="D2020" s="275"/>
      <c r="E2020" s="281"/>
      <c r="F2020" s="275"/>
      <c r="G2020" s="284"/>
      <c r="H2020" s="197"/>
      <c r="I2020" s="295"/>
      <c r="J2020" s="197"/>
      <c r="K2020" s="195"/>
      <c r="L2020" s="195"/>
      <c r="M2020" s="197"/>
      <c r="N2020" s="184"/>
      <c r="O2020" s="184"/>
      <c r="P2020" s="235"/>
      <c r="Q2020" s="195"/>
      <c r="R2020" s="257"/>
      <c r="S2020" s="30" t="s">
        <v>2118</v>
      </c>
      <c r="T2020" s="76"/>
      <c r="U2020" s="77"/>
      <c r="V2020" s="77"/>
      <c r="W2020" s="77"/>
      <c r="X2020" s="77"/>
      <c r="Y2020" s="77"/>
      <c r="Z2020" s="31" t="str">
        <f t="shared" si="177"/>
        <v/>
      </c>
      <c r="AA2020" s="81">
        <f t="shared" si="175"/>
        <v>0</v>
      </c>
      <c r="AB2020" s="81">
        <f t="shared" si="176"/>
        <v>0</v>
      </c>
      <c r="AC2020" s="338"/>
      <c r="AD2020" s="238"/>
      <c r="AE2020" s="238"/>
      <c r="AF2020" s="184"/>
      <c r="AG2020" s="184"/>
      <c r="AH2020" s="200"/>
      <c r="AI2020" s="200"/>
      <c r="AJ2020" s="216"/>
      <c r="AK2020" s="216"/>
      <c r="AL2020" s="216"/>
      <c r="AM2020" s="252"/>
      <c r="AN2020" s="252"/>
      <c r="AO2020" s="252"/>
      <c r="AP2020" s="252"/>
      <c r="AQ2020" s="265"/>
      <c r="AR2020" s="209"/>
    </row>
    <row r="2021" spans="1:44" ht="13.5" customHeight="1" x14ac:dyDescent="0.2">
      <c r="A2021" s="290"/>
      <c r="B2021" s="275"/>
      <c r="C2021" s="272"/>
      <c r="D2021" s="275"/>
      <c r="E2021" s="281"/>
      <c r="F2021" s="275"/>
      <c r="G2021" s="284"/>
      <c r="H2021" s="197"/>
      <c r="I2021" s="295"/>
      <c r="J2021" s="197"/>
      <c r="K2021" s="195"/>
      <c r="L2021" s="195"/>
      <c r="M2021" s="197"/>
      <c r="N2021" s="184"/>
      <c r="O2021" s="184"/>
      <c r="P2021" s="235"/>
      <c r="Q2021" s="195"/>
      <c r="R2021" s="257"/>
      <c r="S2021" s="30" t="s">
        <v>2119</v>
      </c>
      <c r="T2021" s="76"/>
      <c r="U2021" s="77"/>
      <c r="V2021" s="77"/>
      <c r="W2021" s="77"/>
      <c r="X2021" s="77"/>
      <c r="Y2021" s="77"/>
      <c r="Z2021" s="31" t="str">
        <f t="shared" si="177"/>
        <v/>
      </c>
      <c r="AA2021" s="81">
        <f t="shared" si="175"/>
        <v>0</v>
      </c>
      <c r="AB2021" s="81">
        <f t="shared" si="176"/>
        <v>0</v>
      </c>
      <c r="AC2021" s="338"/>
      <c r="AD2021" s="238"/>
      <c r="AE2021" s="238"/>
      <c r="AF2021" s="184"/>
      <c r="AG2021" s="184"/>
      <c r="AH2021" s="200"/>
      <c r="AI2021" s="200"/>
      <c r="AJ2021" s="216"/>
      <c r="AK2021" s="216"/>
      <c r="AL2021" s="216"/>
      <c r="AM2021" s="252"/>
      <c r="AN2021" s="252"/>
      <c r="AO2021" s="252"/>
      <c r="AP2021" s="252"/>
      <c r="AQ2021" s="265"/>
      <c r="AR2021" s="209"/>
    </row>
    <row r="2022" spans="1:44" ht="13.5" customHeight="1" x14ac:dyDescent="0.2">
      <c r="A2022" s="290"/>
      <c r="B2022" s="275"/>
      <c r="C2022" s="272"/>
      <c r="D2022" s="275"/>
      <c r="E2022" s="281"/>
      <c r="F2022" s="275"/>
      <c r="G2022" s="284"/>
      <c r="H2022" s="197"/>
      <c r="I2022" s="295"/>
      <c r="J2022" s="197"/>
      <c r="K2022" s="195"/>
      <c r="L2022" s="195"/>
      <c r="M2022" s="197"/>
      <c r="N2022" s="184"/>
      <c r="O2022" s="184"/>
      <c r="P2022" s="235"/>
      <c r="Q2022" s="195"/>
      <c r="R2022" s="257"/>
      <c r="S2022" s="30" t="s">
        <v>2120</v>
      </c>
      <c r="T2022" s="76"/>
      <c r="U2022" s="77"/>
      <c r="V2022" s="77"/>
      <c r="W2022" s="77"/>
      <c r="X2022" s="77"/>
      <c r="Y2022" s="77"/>
      <c r="Z2022" s="31" t="str">
        <f t="shared" si="177"/>
        <v/>
      </c>
      <c r="AA2022" s="81">
        <f t="shared" si="175"/>
        <v>0</v>
      </c>
      <c r="AB2022" s="81">
        <f t="shared" si="176"/>
        <v>0</v>
      </c>
      <c r="AC2022" s="338"/>
      <c r="AD2022" s="238"/>
      <c r="AE2022" s="238"/>
      <c r="AF2022" s="184"/>
      <c r="AG2022" s="184"/>
      <c r="AH2022" s="200"/>
      <c r="AI2022" s="200"/>
      <c r="AJ2022" s="216"/>
      <c r="AK2022" s="216"/>
      <c r="AL2022" s="216"/>
      <c r="AM2022" s="252"/>
      <c r="AN2022" s="252"/>
      <c r="AO2022" s="252"/>
      <c r="AP2022" s="252"/>
      <c r="AQ2022" s="265"/>
      <c r="AR2022" s="209"/>
    </row>
    <row r="2023" spans="1:44" ht="13.5" customHeight="1" x14ac:dyDescent="0.2">
      <c r="A2023" s="290"/>
      <c r="B2023" s="275"/>
      <c r="C2023" s="272"/>
      <c r="D2023" s="275"/>
      <c r="E2023" s="281"/>
      <c r="F2023" s="275"/>
      <c r="G2023" s="284"/>
      <c r="H2023" s="197"/>
      <c r="I2023" s="295">
        <v>80.5</v>
      </c>
      <c r="J2023" s="197"/>
      <c r="K2023" s="195"/>
      <c r="L2023" s="195"/>
      <c r="M2023" s="197"/>
      <c r="N2023" s="184"/>
      <c r="O2023" s="184"/>
      <c r="P2023" s="235"/>
      <c r="Q2023" s="195"/>
      <c r="R2023" s="298">
        <f>IF(Q2023="SI",1,IF(Q2023="NO",3,0))</f>
        <v>0</v>
      </c>
      <c r="S2023" s="30" t="s">
        <v>2121</v>
      </c>
      <c r="T2023" s="76"/>
      <c r="U2023" s="77"/>
      <c r="V2023" s="77"/>
      <c r="W2023" s="77"/>
      <c r="X2023" s="77"/>
      <c r="Y2023" s="77"/>
      <c r="Z2023" s="31" t="str">
        <f t="shared" si="177"/>
        <v/>
      </c>
      <c r="AA2023" s="81">
        <f t="shared" si="175"/>
        <v>0</v>
      </c>
      <c r="AB2023" s="81">
        <f t="shared" si="176"/>
        <v>0</v>
      </c>
      <c r="AC2023" s="338"/>
      <c r="AD2023" s="238"/>
      <c r="AE2023" s="238"/>
      <c r="AF2023" s="184"/>
      <c r="AG2023" s="184"/>
      <c r="AH2023" s="200"/>
      <c r="AI2023" s="200"/>
      <c r="AJ2023" s="216"/>
      <c r="AK2023" s="216"/>
      <c r="AL2023" s="216"/>
      <c r="AM2023" s="252"/>
      <c r="AN2023" s="252"/>
      <c r="AO2023" s="252"/>
      <c r="AP2023" s="252"/>
      <c r="AQ2023" s="265"/>
      <c r="AR2023" s="208"/>
    </row>
    <row r="2024" spans="1:44" ht="13.5" customHeight="1" x14ac:dyDescent="0.2">
      <c r="A2024" s="290"/>
      <c r="B2024" s="275"/>
      <c r="C2024" s="272"/>
      <c r="D2024" s="275"/>
      <c r="E2024" s="281"/>
      <c r="F2024" s="275"/>
      <c r="G2024" s="284"/>
      <c r="H2024" s="197"/>
      <c r="I2024" s="295"/>
      <c r="J2024" s="197"/>
      <c r="K2024" s="195"/>
      <c r="L2024" s="195"/>
      <c r="M2024" s="197"/>
      <c r="N2024" s="184"/>
      <c r="O2024" s="184"/>
      <c r="P2024" s="235"/>
      <c r="Q2024" s="195"/>
      <c r="R2024" s="257"/>
      <c r="S2024" s="30" t="s">
        <v>2122</v>
      </c>
      <c r="T2024" s="76"/>
      <c r="U2024" s="77"/>
      <c r="V2024" s="77"/>
      <c r="W2024" s="77"/>
      <c r="X2024" s="77"/>
      <c r="Y2024" s="77"/>
      <c r="Z2024" s="31" t="str">
        <f t="shared" si="177"/>
        <v/>
      </c>
      <c r="AA2024" s="81">
        <f t="shared" si="175"/>
        <v>0</v>
      </c>
      <c r="AB2024" s="81">
        <f t="shared" si="176"/>
        <v>0</v>
      </c>
      <c r="AC2024" s="338"/>
      <c r="AD2024" s="238"/>
      <c r="AE2024" s="238"/>
      <c r="AF2024" s="184"/>
      <c r="AG2024" s="184"/>
      <c r="AH2024" s="200"/>
      <c r="AI2024" s="200"/>
      <c r="AJ2024" s="216"/>
      <c r="AK2024" s="216"/>
      <c r="AL2024" s="216"/>
      <c r="AM2024" s="252"/>
      <c r="AN2024" s="252"/>
      <c r="AO2024" s="252"/>
      <c r="AP2024" s="252"/>
      <c r="AQ2024" s="265"/>
      <c r="AR2024" s="209"/>
    </row>
    <row r="2025" spans="1:44" ht="13.5" customHeight="1" x14ac:dyDescent="0.2">
      <c r="A2025" s="290"/>
      <c r="B2025" s="275"/>
      <c r="C2025" s="272"/>
      <c r="D2025" s="275"/>
      <c r="E2025" s="281"/>
      <c r="F2025" s="275"/>
      <c r="G2025" s="284"/>
      <c r="H2025" s="197"/>
      <c r="I2025" s="295"/>
      <c r="J2025" s="197"/>
      <c r="K2025" s="195"/>
      <c r="L2025" s="195"/>
      <c r="M2025" s="197"/>
      <c r="N2025" s="184"/>
      <c r="O2025" s="184"/>
      <c r="P2025" s="235"/>
      <c r="Q2025" s="195"/>
      <c r="R2025" s="257"/>
      <c r="S2025" s="30" t="s">
        <v>2123</v>
      </c>
      <c r="T2025" s="76"/>
      <c r="U2025" s="77"/>
      <c r="V2025" s="77"/>
      <c r="W2025" s="77"/>
      <c r="X2025" s="77"/>
      <c r="Y2025" s="77"/>
      <c r="Z2025" s="31" t="str">
        <f t="shared" si="177"/>
        <v/>
      </c>
      <c r="AA2025" s="81">
        <f t="shared" si="175"/>
        <v>0</v>
      </c>
      <c r="AB2025" s="81">
        <f t="shared" si="176"/>
        <v>0</v>
      </c>
      <c r="AC2025" s="338"/>
      <c r="AD2025" s="238"/>
      <c r="AE2025" s="238"/>
      <c r="AF2025" s="184"/>
      <c r="AG2025" s="184"/>
      <c r="AH2025" s="200"/>
      <c r="AI2025" s="200"/>
      <c r="AJ2025" s="216"/>
      <c r="AK2025" s="216"/>
      <c r="AL2025" s="216"/>
      <c r="AM2025" s="252"/>
      <c r="AN2025" s="252"/>
      <c r="AO2025" s="252"/>
      <c r="AP2025" s="252"/>
      <c r="AQ2025" s="265"/>
      <c r="AR2025" s="209"/>
    </row>
    <row r="2026" spans="1:44" ht="13.5" customHeight="1" x14ac:dyDescent="0.2">
      <c r="A2026" s="290"/>
      <c r="B2026" s="275"/>
      <c r="C2026" s="272"/>
      <c r="D2026" s="275"/>
      <c r="E2026" s="281"/>
      <c r="F2026" s="275"/>
      <c r="G2026" s="284"/>
      <c r="H2026" s="197"/>
      <c r="I2026" s="295"/>
      <c r="J2026" s="197"/>
      <c r="K2026" s="195"/>
      <c r="L2026" s="195"/>
      <c r="M2026" s="197"/>
      <c r="N2026" s="184"/>
      <c r="O2026" s="184"/>
      <c r="P2026" s="235"/>
      <c r="Q2026" s="195"/>
      <c r="R2026" s="257"/>
      <c r="S2026" s="30" t="s">
        <v>2124</v>
      </c>
      <c r="T2026" s="76"/>
      <c r="U2026" s="77"/>
      <c r="V2026" s="77"/>
      <c r="W2026" s="77"/>
      <c r="X2026" s="77"/>
      <c r="Y2026" s="77"/>
      <c r="Z2026" s="31" t="str">
        <f t="shared" si="177"/>
        <v/>
      </c>
      <c r="AA2026" s="81">
        <f t="shared" si="175"/>
        <v>0</v>
      </c>
      <c r="AB2026" s="81">
        <f t="shared" si="176"/>
        <v>0</v>
      </c>
      <c r="AC2026" s="338"/>
      <c r="AD2026" s="238"/>
      <c r="AE2026" s="238"/>
      <c r="AF2026" s="184"/>
      <c r="AG2026" s="184"/>
      <c r="AH2026" s="200"/>
      <c r="AI2026" s="200"/>
      <c r="AJ2026" s="216"/>
      <c r="AK2026" s="216"/>
      <c r="AL2026" s="216"/>
      <c r="AM2026" s="252"/>
      <c r="AN2026" s="252"/>
      <c r="AO2026" s="252"/>
      <c r="AP2026" s="252"/>
      <c r="AQ2026" s="265"/>
      <c r="AR2026" s="209"/>
    </row>
    <row r="2027" spans="1:44" ht="13.5" customHeight="1" x14ac:dyDescent="0.2">
      <c r="A2027" s="291"/>
      <c r="B2027" s="276"/>
      <c r="C2027" s="273"/>
      <c r="D2027" s="276"/>
      <c r="E2027" s="282"/>
      <c r="F2027" s="276"/>
      <c r="G2027" s="285"/>
      <c r="H2027" s="198"/>
      <c r="I2027" s="296"/>
      <c r="J2027" s="198"/>
      <c r="K2027" s="233"/>
      <c r="L2027" s="233"/>
      <c r="M2027" s="198"/>
      <c r="N2027" s="185"/>
      <c r="O2027" s="185"/>
      <c r="P2027" s="236"/>
      <c r="Q2027" s="233"/>
      <c r="R2027" s="299"/>
      <c r="S2027" s="32" t="s">
        <v>2125</v>
      </c>
      <c r="T2027" s="78"/>
      <c r="U2027" s="79"/>
      <c r="V2027" s="79"/>
      <c r="W2027" s="79"/>
      <c r="X2027" s="79"/>
      <c r="Y2027" s="79"/>
      <c r="Z2027" s="33" t="str">
        <f t="shared" si="177"/>
        <v/>
      </c>
      <c r="AA2027" s="82">
        <f t="shared" si="175"/>
        <v>0</v>
      </c>
      <c r="AB2027" s="82">
        <f t="shared" si="176"/>
        <v>0</v>
      </c>
      <c r="AC2027" s="339"/>
      <c r="AD2027" s="239"/>
      <c r="AE2027" s="239"/>
      <c r="AF2027" s="185"/>
      <c r="AG2027" s="185"/>
      <c r="AH2027" s="201"/>
      <c r="AI2027" s="201"/>
      <c r="AJ2027" s="217"/>
      <c r="AK2027" s="217"/>
      <c r="AL2027" s="217"/>
      <c r="AM2027" s="253"/>
      <c r="AN2027" s="253"/>
      <c r="AO2027" s="253"/>
      <c r="AP2027" s="253"/>
      <c r="AQ2027" s="266"/>
      <c r="AR2027" s="210"/>
    </row>
    <row r="2046" spans="10:10" x14ac:dyDescent="0.2">
      <c r="J2046" s="164"/>
    </row>
  </sheetData>
  <sheetProtection sheet="1" formatRows="0"/>
  <mergeCells count="4983">
    <mergeCell ref="AR2003:AR2007"/>
    <mergeCell ref="AC2003:AC2027"/>
    <mergeCell ref="AD2003:AD2027"/>
    <mergeCell ref="AE2003:AE2027"/>
    <mergeCell ref="AF2003:AF2027"/>
    <mergeCell ref="AG2003:AG2027"/>
    <mergeCell ref="AH2003:AH2027"/>
    <mergeCell ref="AI2003:AI2027"/>
    <mergeCell ref="AJ2003:AJ2027"/>
    <mergeCell ref="AK2003:AK2027"/>
    <mergeCell ref="AL2003:AL2027"/>
    <mergeCell ref="AM2003:AM2027"/>
    <mergeCell ref="AN2003:AN2027"/>
    <mergeCell ref="A2003:A2027"/>
    <mergeCell ref="B2003:B2027"/>
    <mergeCell ref="C2003:C2027"/>
    <mergeCell ref="D2003:D2027"/>
    <mergeCell ref="E2003:E2027"/>
    <mergeCell ref="F2003:F2027"/>
    <mergeCell ref="Q2003:Q2007"/>
    <mergeCell ref="R2003:R2007"/>
    <mergeCell ref="Q2018:Q2022"/>
    <mergeCell ref="R2018:R2022"/>
    <mergeCell ref="G2003:G2027"/>
    <mergeCell ref="H2003:H2027"/>
    <mergeCell ref="I2003:I2007"/>
    <mergeCell ref="J2003:J2007"/>
    <mergeCell ref="K2003:K2007"/>
    <mergeCell ref="L2003:L2007"/>
    <mergeCell ref="AR2008:AR2012"/>
    <mergeCell ref="I2013:I2017"/>
    <mergeCell ref="J2013:J2017"/>
    <mergeCell ref="K2013:K2017"/>
    <mergeCell ref="L2013:L2017"/>
    <mergeCell ref="Q2013:Q2017"/>
    <mergeCell ref="R2013:R2017"/>
    <mergeCell ref="AR2013:AR2017"/>
    <mergeCell ref="AO2003:AO2027"/>
    <mergeCell ref="AP2003:AP2027"/>
    <mergeCell ref="AR2018:AR2022"/>
    <mergeCell ref="I2023:I2027"/>
    <mergeCell ref="J2023:J2027"/>
    <mergeCell ref="K2023:K2027"/>
    <mergeCell ref="L2023:L2027"/>
    <mergeCell ref="Q2023:Q2027"/>
    <mergeCell ref="AR1998:AR2002"/>
    <mergeCell ref="AQ1978:AQ2002"/>
    <mergeCell ref="AR1978:AR1982"/>
    <mergeCell ref="AC1978:AC2002"/>
    <mergeCell ref="AD1978:AD2002"/>
    <mergeCell ref="AE1978:AE2002"/>
    <mergeCell ref="AF1978:AF2002"/>
    <mergeCell ref="AG1978:AG2002"/>
    <mergeCell ref="AH1978:AH2002"/>
    <mergeCell ref="AI1978:AI2002"/>
    <mergeCell ref="AJ1978:AJ2002"/>
    <mergeCell ref="AK1978:AK2002"/>
    <mergeCell ref="AL1978:AL2002"/>
    <mergeCell ref="AM1978:AM2002"/>
    <mergeCell ref="AN1978:AN2002"/>
    <mergeCell ref="I2008:I2012"/>
    <mergeCell ref="J2008:J2012"/>
    <mergeCell ref="K2008:K2012"/>
    <mergeCell ref="L2008:L2012"/>
    <mergeCell ref="Q2008:Q2012"/>
    <mergeCell ref="R2008:R2012"/>
    <mergeCell ref="M2003:M2027"/>
    <mergeCell ref="N2003:N2027"/>
    <mergeCell ref="O2003:O2027"/>
    <mergeCell ref="P2003:P2027"/>
    <mergeCell ref="I2018:I2022"/>
    <mergeCell ref="J2018:J2022"/>
    <mergeCell ref="K2018:K2022"/>
    <mergeCell ref="L2018:L2022"/>
    <mergeCell ref="R2023:R2027"/>
    <mergeCell ref="AR2023:AR2027"/>
    <mergeCell ref="AQ2003:AQ2027"/>
    <mergeCell ref="A1978:A2002"/>
    <mergeCell ref="B1978:B2002"/>
    <mergeCell ref="C1978:C2002"/>
    <mergeCell ref="D1978:D2002"/>
    <mergeCell ref="E1978:E2002"/>
    <mergeCell ref="F1978:F2002"/>
    <mergeCell ref="Q1978:Q1982"/>
    <mergeCell ref="R1978:R1982"/>
    <mergeCell ref="Q1993:Q1997"/>
    <mergeCell ref="R1993:R1997"/>
    <mergeCell ref="G1978:G2002"/>
    <mergeCell ref="H1978:H2002"/>
    <mergeCell ref="I1978:I1982"/>
    <mergeCell ref="J1978:J1982"/>
    <mergeCell ref="K1978:K1982"/>
    <mergeCell ref="L1978:L1982"/>
    <mergeCell ref="AR1983:AR1987"/>
    <mergeCell ref="I1988:I1992"/>
    <mergeCell ref="J1988:J1992"/>
    <mergeCell ref="K1988:K1992"/>
    <mergeCell ref="L1988:L1992"/>
    <mergeCell ref="Q1988:Q1992"/>
    <mergeCell ref="R1988:R1992"/>
    <mergeCell ref="AR1988:AR1992"/>
    <mergeCell ref="AO1978:AO2002"/>
    <mergeCell ref="AP1978:AP2002"/>
    <mergeCell ref="AR1993:AR1997"/>
    <mergeCell ref="I1998:I2002"/>
    <mergeCell ref="J1998:J2002"/>
    <mergeCell ref="K1998:K2002"/>
    <mergeCell ref="L1998:L2002"/>
    <mergeCell ref="Q1998:Q2002"/>
    <mergeCell ref="AD1953:AD1977"/>
    <mergeCell ref="AE1953:AE1977"/>
    <mergeCell ref="AF1953:AF1977"/>
    <mergeCell ref="AG1953:AG1977"/>
    <mergeCell ref="AH1953:AH1977"/>
    <mergeCell ref="AI1953:AI1977"/>
    <mergeCell ref="AJ1953:AJ1977"/>
    <mergeCell ref="AK1953:AK1977"/>
    <mergeCell ref="AL1953:AL1977"/>
    <mergeCell ref="AM1953:AM1977"/>
    <mergeCell ref="AN1953:AN1977"/>
    <mergeCell ref="I1983:I1987"/>
    <mergeCell ref="J1983:J1987"/>
    <mergeCell ref="K1983:K1987"/>
    <mergeCell ref="L1983:L1987"/>
    <mergeCell ref="Q1983:Q1987"/>
    <mergeCell ref="R1983:R1987"/>
    <mergeCell ref="M1978:M2002"/>
    <mergeCell ref="N1978:N2002"/>
    <mergeCell ref="O1978:O2002"/>
    <mergeCell ref="P1978:P2002"/>
    <mergeCell ref="I1993:I1997"/>
    <mergeCell ref="J1993:J1997"/>
    <mergeCell ref="K1993:K1997"/>
    <mergeCell ref="L1993:L1997"/>
    <mergeCell ref="R1998:R2002"/>
    <mergeCell ref="A1953:A1977"/>
    <mergeCell ref="B1953:B1977"/>
    <mergeCell ref="C1953:C1977"/>
    <mergeCell ref="D1953:D1977"/>
    <mergeCell ref="E1953:E1977"/>
    <mergeCell ref="F1953:F1977"/>
    <mergeCell ref="Q1953:Q1957"/>
    <mergeCell ref="R1953:R1957"/>
    <mergeCell ref="Q1968:Q1972"/>
    <mergeCell ref="R1968:R1972"/>
    <mergeCell ref="G1953:G1977"/>
    <mergeCell ref="H1953:H1977"/>
    <mergeCell ref="I1953:I1957"/>
    <mergeCell ref="J1953:J1957"/>
    <mergeCell ref="K1953:K1957"/>
    <mergeCell ref="L1953:L1957"/>
    <mergeCell ref="L1958:L1962"/>
    <mergeCell ref="Q1958:Q1962"/>
    <mergeCell ref="R1958:R1962"/>
    <mergeCell ref="M1953:M1977"/>
    <mergeCell ref="N1953:N1977"/>
    <mergeCell ref="O1953:O1977"/>
    <mergeCell ref="P1953:P1977"/>
    <mergeCell ref="I1968:I1972"/>
    <mergeCell ref="J1968:J1972"/>
    <mergeCell ref="AR1958:AR1962"/>
    <mergeCell ref="I1963:I1967"/>
    <mergeCell ref="J1963:J1967"/>
    <mergeCell ref="K1963:K1967"/>
    <mergeCell ref="L1963:L1967"/>
    <mergeCell ref="Q1963:Q1967"/>
    <mergeCell ref="R1963:R1967"/>
    <mergeCell ref="AR1963:AR1967"/>
    <mergeCell ref="AO1953:AO1977"/>
    <mergeCell ref="AP1953:AP1977"/>
    <mergeCell ref="AR1968:AR1972"/>
    <mergeCell ref="I1973:I1977"/>
    <mergeCell ref="J1973:J1977"/>
    <mergeCell ref="K1973:K1977"/>
    <mergeCell ref="L1973:L1977"/>
    <mergeCell ref="Q1973:Q1977"/>
    <mergeCell ref="AR1928:AR1932"/>
    <mergeCell ref="AC1928:AC1952"/>
    <mergeCell ref="AD1928:AD1952"/>
    <mergeCell ref="AE1928:AE1952"/>
    <mergeCell ref="AF1928:AF1952"/>
    <mergeCell ref="AG1928:AG1952"/>
    <mergeCell ref="AH1928:AH1952"/>
    <mergeCell ref="AI1928:AI1952"/>
    <mergeCell ref="AJ1928:AJ1952"/>
    <mergeCell ref="AK1928:AK1952"/>
    <mergeCell ref="AL1928:AL1952"/>
    <mergeCell ref="AM1928:AM1952"/>
    <mergeCell ref="AN1928:AN1952"/>
    <mergeCell ref="I1958:I1962"/>
    <mergeCell ref="J1958:J1962"/>
    <mergeCell ref="K1958:K1962"/>
    <mergeCell ref="K1968:K1972"/>
    <mergeCell ref="L1968:L1972"/>
    <mergeCell ref="R1973:R1977"/>
    <mergeCell ref="AR1973:AR1977"/>
    <mergeCell ref="AQ1953:AQ1977"/>
    <mergeCell ref="AR1953:AR1957"/>
    <mergeCell ref="AC1953:AC1977"/>
    <mergeCell ref="A1928:A1952"/>
    <mergeCell ref="B1928:B1952"/>
    <mergeCell ref="C1928:C1952"/>
    <mergeCell ref="D1928:D1952"/>
    <mergeCell ref="E1928:E1952"/>
    <mergeCell ref="F1928:F1952"/>
    <mergeCell ref="Q1928:Q1932"/>
    <mergeCell ref="R1928:R1932"/>
    <mergeCell ref="Q1943:Q1947"/>
    <mergeCell ref="R1943:R1947"/>
    <mergeCell ref="G1928:G1952"/>
    <mergeCell ref="H1928:H1952"/>
    <mergeCell ref="I1928:I1932"/>
    <mergeCell ref="J1928:J1932"/>
    <mergeCell ref="K1928:K1932"/>
    <mergeCell ref="L1928:L1932"/>
    <mergeCell ref="AR1933:AR1937"/>
    <mergeCell ref="I1938:I1942"/>
    <mergeCell ref="J1938:J1942"/>
    <mergeCell ref="K1938:K1942"/>
    <mergeCell ref="L1938:L1942"/>
    <mergeCell ref="Q1938:Q1942"/>
    <mergeCell ref="R1938:R1942"/>
    <mergeCell ref="AR1938:AR1942"/>
    <mergeCell ref="AO1928:AO1952"/>
    <mergeCell ref="AP1928:AP1952"/>
    <mergeCell ref="AR1943:AR1947"/>
    <mergeCell ref="I1948:I1952"/>
    <mergeCell ref="J1948:J1952"/>
    <mergeCell ref="K1948:K1952"/>
    <mergeCell ref="L1948:L1952"/>
    <mergeCell ref="Q1948:Q1952"/>
    <mergeCell ref="AR1923:AR1927"/>
    <mergeCell ref="AQ1903:AQ1927"/>
    <mergeCell ref="AR1903:AR1907"/>
    <mergeCell ref="AC1903:AC1927"/>
    <mergeCell ref="AD1903:AD1927"/>
    <mergeCell ref="AE1903:AE1927"/>
    <mergeCell ref="AF1903:AF1927"/>
    <mergeCell ref="AG1903:AG1927"/>
    <mergeCell ref="AH1903:AH1927"/>
    <mergeCell ref="AI1903:AI1927"/>
    <mergeCell ref="AJ1903:AJ1927"/>
    <mergeCell ref="AK1903:AK1927"/>
    <mergeCell ref="AL1903:AL1927"/>
    <mergeCell ref="AM1903:AM1927"/>
    <mergeCell ref="AN1903:AN1927"/>
    <mergeCell ref="I1933:I1937"/>
    <mergeCell ref="J1933:J1937"/>
    <mergeCell ref="K1933:K1937"/>
    <mergeCell ref="L1933:L1937"/>
    <mergeCell ref="Q1933:Q1937"/>
    <mergeCell ref="R1933:R1937"/>
    <mergeCell ref="M1928:M1952"/>
    <mergeCell ref="N1928:N1952"/>
    <mergeCell ref="O1928:O1952"/>
    <mergeCell ref="P1928:P1952"/>
    <mergeCell ref="I1943:I1947"/>
    <mergeCell ref="J1943:J1947"/>
    <mergeCell ref="K1943:K1947"/>
    <mergeCell ref="L1943:L1947"/>
    <mergeCell ref="R1948:R1952"/>
    <mergeCell ref="AR1948:AR1952"/>
    <mergeCell ref="AQ1928:AQ1952"/>
    <mergeCell ref="A1903:A1927"/>
    <mergeCell ref="B1903:B1927"/>
    <mergeCell ref="C1903:C1927"/>
    <mergeCell ref="D1903:D1927"/>
    <mergeCell ref="E1903:E1927"/>
    <mergeCell ref="F1903:F1927"/>
    <mergeCell ref="Q1903:Q1907"/>
    <mergeCell ref="R1903:R1907"/>
    <mergeCell ref="Q1918:Q1922"/>
    <mergeCell ref="R1918:R1922"/>
    <mergeCell ref="G1903:G1927"/>
    <mergeCell ref="H1903:H1927"/>
    <mergeCell ref="I1903:I1907"/>
    <mergeCell ref="J1903:J1907"/>
    <mergeCell ref="K1903:K1907"/>
    <mergeCell ref="L1903:L1907"/>
    <mergeCell ref="AR1908:AR1912"/>
    <mergeCell ref="I1913:I1917"/>
    <mergeCell ref="J1913:J1917"/>
    <mergeCell ref="K1913:K1917"/>
    <mergeCell ref="L1913:L1917"/>
    <mergeCell ref="Q1913:Q1917"/>
    <mergeCell ref="R1913:R1917"/>
    <mergeCell ref="AR1913:AR1917"/>
    <mergeCell ref="AO1903:AO1927"/>
    <mergeCell ref="AP1903:AP1927"/>
    <mergeCell ref="AR1918:AR1922"/>
    <mergeCell ref="I1923:I1927"/>
    <mergeCell ref="J1923:J1927"/>
    <mergeCell ref="K1923:K1927"/>
    <mergeCell ref="L1923:L1927"/>
    <mergeCell ref="Q1923:Q1927"/>
    <mergeCell ref="AD1878:AD1902"/>
    <mergeCell ref="AE1878:AE1902"/>
    <mergeCell ref="AF1878:AF1902"/>
    <mergeCell ref="AG1878:AG1902"/>
    <mergeCell ref="AH1878:AH1902"/>
    <mergeCell ref="AI1878:AI1902"/>
    <mergeCell ref="AJ1878:AJ1902"/>
    <mergeCell ref="AK1878:AK1902"/>
    <mergeCell ref="AL1878:AL1902"/>
    <mergeCell ref="AM1878:AM1902"/>
    <mergeCell ref="AN1878:AN1902"/>
    <mergeCell ref="I1908:I1912"/>
    <mergeCell ref="J1908:J1912"/>
    <mergeCell ref="K1908:K1912"/>
    <mergeCell ref="L1908:L1912"/>
    <mergeCell ref="Q1908:Q1912"/>
    <mergeCell ref="R1908:R1912"/>
    <mergeCell ref="M1903:M1927"/>
    <mergeCell ref="N1903:N1927"/>
    <mergeCell ref="O1903:O1927"/>
    <mergeCell ref="P1903:P1927"/>
    <mergeCell ref="I1918:I1922"/>
    <mergeCell ref="J1918:J1922"/>
    <mergeCell ref="K1918:K1922"/>
    <mergeCell ref="L1918:L1922"/>
    <mergeCell ref="R1923:R1927"/>
    <mergeCell ref="A1878:A1902"/>
    <mergeCell ref="B1878:B1902"/>
    <mergeCell ref="C1878:C1902"/>
    <mergeCell ref="D1878:D1902"/>
    <mergeCell ref="E1878:E1902"/>
    <mergeCell ref="F1878:F1902"/>
    <mergeCell ref="Q1878:Q1882"/>
    <mergeCell ref="R1878:R1882"/>
    <mergeCell ref="Q1893:Q1897"/>
    <mergeCell ref="R1893:R1897"/>
    <mergeCell ref="G1878:G1902"/>
    <mergeCell ref="H1878:H1902"/>
    <mergeCell ref="I1878:I1882"/>
    <mergeCell ref="J1878:J1882"/>
    <mergeCell ref="K1878:K1882"/>
    <mergeCell ref="L1878:L1882"/>
    <mergeCell ref="L1883:L1887"/>
    <mergeCell ref="Q1883:Q1887"/>
    <mergeCell ref="R1883:R1887"/>
    <mergeCell ref="M1878:M1902"/>
    <mergeCell ref="N1878:N1902"/>
    <mergeCell ref="O1878:O1902"/>
    <mergeCell ref="P1878:P1902"/>
    <mergeCell ref="I1893:I1897"/>
    <mergeCell ref="J1893:J1897"/>
    <mergeCell ref="K1893:K1897"/>
    <mergeCell ref="L1893:L1897"/>
    <mergeCell ref="R1898:R1902"/>
    <mergeCell ref="I1888:I1892"/>
    <mergeCell ref="J1888:J1892"/>
    <mergeCell ref="K1888:K1892"/>
    <mergeCell ref="L1888:L1892"/>
    <mergeCell ref="Q1888:Q1892"/>
    <mergeCell ref="R1888:R1892"/>
    <mergeCell ref="AR1888:AR1892"/>
    <mergeCell ref="AO1878:AO1902"/>
    <mergeCell ref="AP1878:AP1902"/>
    <mergeCell ref="AR1893:AR1897"/>
    <mergeCell ref="I1898:I1902"/>
    <mergeCell ref="J1898:J1902"/>
    <mergeCell ref="K1898:K1902"/>
    <mergeCell ref="L1898:L1902"/>
    <mergeCell ref="Q1898:Q1902"/>
    <mergeCell ref="AR1853:AR1857"/>
    <mergeCell ref="AC1853:AC1877"/>
    <mergeCell ref="AD1853:AD1877"/>
    <mergeCell ref="AE1853:AE1877"/>
    <mergeCell ref="AF1853:AF1877"/>
    <mergeCell ref="AG1853:AG1877"/>
    <mergeCell ref="AH1853:AH1877"/>
    <mergeCell ref="AI1853:AI1877"/>
    <mergeCell ref="AJ1853:AJ1877"/>
    <mergeCell ref="AK1853:AK1877"/>
    <mergeCell ref="AL1853:AL1877"/>
    <mergeCell ref="AM1853:AM1877"/>
    <mergeCell ref="AN1853:AN1877"/>
    <mergeCell ref="I1883:I1887"/>
    <mergeCell ref="J1883:J1887"/>
    <mergeCell ref="K1883:K1887"/>
    <mergeCell ref="Q1858:Q1862"/>
    <mergeCell ref="R1858:R1862"/>
    <mergeCell ref="M1853:M1877"/>
    <mergeCell ref="N1853:N1877"/>
    <mergeCell ref="A1853:A1877"/>
    <mergeCell ref="B1853:B1877"/>
    <mergeCell ref="C1853:C1877"/>
    <mergeCell ref="D1853:D1877"/>
    <mergeCell ref="E1853:E1877"/>
    <mergeCell ref="F1853:F1877"/>
    <mergeCell ref="Q1853:Q1857"/>
    <mergeCell ref="R1853:R1857"/>
    <mergeCell ref="Q1868:Q1872"/>
    <mergeCell ref="R1868:R1872"/>
    <mergeCell ref="G1853:G1877"/>
    <mergeCell ref="H1853:H1877"/>
    <mergeCell ref="I1853:I1857"/>
    <mergeCell ref="J1853:J1857"/>
    <mergeCell ref="K1853:K1857"/>
    <mergeCell ref="L1853:L1857"/>
    <mergeCell ref="AR1858:AR1862"/>
    <mergeCell ref="I1863:I1867"/>
    <mergeCell ref="J1863:J1867"/>
    <mergeCell ref="K1863:K1867"/>
    <mergeCell ref="L1863:L1867"/>
    <mergeCell ref="Q1863:Q1867"/>
    <mergeCell ref="R1863:R1867"/>
    <mergeCell ref="AR1863:AR1867"/>
    <mergeCell ref="AO1853:AO1877"/>
    <mergeCell ref="AP1853:AP1877"/>
    <mergeCell ref="AR1868:AR1872"/>
    <mergeCell ref="I1873:I1877"/>
    <mergeCell ref="I1858:I1862"/>
    <mergeCell ref="J1858:J1862"/>
    <mergeCell ref="K1858:K1862"/>
    <mergeCell ref="L1858:L1862"/>
    <mergeCell ref="AR1848:AR1852"/>
    <mergeCell ref="AQ1828:AQ1852"/>
    <mergeCell ref="AR1828:AR1832"/>
    <mergeCell ref="AC1828:AC1852"/>
    <mergeCell ref="AD1828:AD1852"/>
    <mergeCell ref="AE1828:AE1852"/>
    <mergeCell ref="AF1828:AF1852"/>
    <mergeCell ref="AG1828:AG1852"/>
    <mergeCell ref="AH1828:AH1852"/>
    <mergeCell ref="AI1828:AI1852"/>
    <mergeCell ref="AJ1828:AJ1852"/>
    <mergeCell ref="AK1828:AK1852"/>
    <mergeCell ref="AL1828:AL1852"/>
    <mergeCell ref="AM1828:AM1852"/>
    <mergeCell ref="AN1828:AN1852"/>
    <mergeCell ref="AR1898:AR1902"/>
    <mergeCell ref="AQ1878:AQ1902"/>
    <mergeCell ref="AR1878:AR1882"/>
    <mergeCell ref="AC1878:AC1902"/>
    <mergeCell ref="AR1883:AR1887"/>
    <mergeCell ref="O1853:O1877"/>
    <mergeCell ref="P1853:P1877"/>
    <mergeCell ref="I1868:I1872"/>
    <mergeCell ref="J1868:J1872"/>
    <mergeCell ref="K1868:K1872"/>
    <mergeCell ref="L1868:L1872"/>
    <mergeCell ref="R1873:R1877"/>
    <mergeCell ref="AR1873:AR1877"/>
    <mergeCell ref="AQ1853:AQ1877"/>
    <mergeCell ref="J1873:J1877"/>
    <mergeCell ref="K1873:K1877"/>
    <mergeCell ref="L1873:L1877"/>
    <mergeCell ref="Q1873:Q1877"/>
    <mergeCell ref="A1828:A1852"/>
    <mergeCell ref="B1828:B1852"/>
    <mergeCell ref="C1828:C1852"/>
    <mergeCell ref="D1828:D1852"/>
    <mergeCell ref="E1828:E1852"/>
    <mergeCell ref="F1828:F1852"/>
    <mergeCell ref="Q1828:Q1832"/>
    <mergeCell ref="R1828:R1832"/>
    <mergeCell ref="Q1843:Q1847"/>
    <mergeCell ref="R1843:R1847"/>
    <mergeCell ref="G1828:G1852"/>
    <mergeCell ref="H1828:H1852"/>
    <mergeCell ref="I1828:I1832"/>
    <mergeCell ref="J1828:J1832"/>
    <mergeCell ref="K1828:K1832"/>
    <mergeCell ref="L1828:L1832"/>
    <mergeCell ref="AR1833:AR1837"/>
    <mergeCell ref="I1838:I1842"/>
    <mergeCell ref="J1838:J1842"/>
    <mergeCell ref="K1838:K1842"/>
    <mergeCell ref="L1838:L1842"/>
    <mergeCell ref="Q1838:Q1842"/>
    <mergeCell ref="R1838:R1842"/>
    <mergeCell ref="AR1838:AR1842"/>
    <mergeCell ref="AO1828:AO1852"/>
    <mergeCell ref="AP1828:AP1852"/>
    <mergeCell ref="AR1843:AR1847"/>
    <mergeCell ref="I1848:I1852"/>
    <mergeCell ref="J1848:J1852"/>
    <mergeCell ref="K1848:K1852"/>
    <mergeCell ref="L1848:L1852"/>
    <mergeCell ref="Q1848:Q1852"/>
    <mergeCell ref="AD1803:AD1827"/>
    <mergeCell ref="AE1803:AE1827"/>
    <mergeCell ref="AF1803:AF1827"/>
    <mergeCell ref="AG1803:AG1827"/>
    <mergeCell ref="AH1803:AH1827"/>
    <mergeCell ref="AI1803:AI1827"/>
    <mergeCell ref="AJ1803:AJ1827"/>
    <mergeCell ref="AK1803:AK1827"/>
    <mergeCell ref="AL1803:AL1827"/>
    <mergeCell ref="AM1803:AM1827"/>
    <mergeCell ref="AN1803:AN1827"/>
    <mergeCell ref="I1833:I1837"/>
    <mergeCell ref="J1833:J1837"/>
    <mergeCell ref="K1833:K1837"/>
    <mergeCell ref="L1833:L1837"/>
    <mergeCell ref="Q1833:Q1837"/>
    <mergeCell ref="R1833:R1837"/>
    <mergeCell ref="M1828:M1852"/>
    <mergeCell ref="N1828:N1852"/>
    <mergeCell ref="O1828:O1852"/>
    <mergeCell ref="P1828:P1852"/>
    <mergeCell ref="I1843:I1847"/>
    <mergeCell ref="J1843:J1847"/>
    <mergeCell ref="K1843:K1847"/>
    <mergeCell ref="L1843:L1847"/>
    <mergeCell ref="R1848:R1852"/>
    <mergeCell ref="A1803:A1827"/>
    <mergeCell ref="B1803:B1827"/>
    <mergeCell ref="C1803:C1827"/>
    <mergeCell ref="D1803:D1827"/>
    <mergeCell ref="E1803:E1827"/>
    <mergeCell ref="F1803:F1827"/>
    <mergeCell ref="Q1803:Q1807"/>
    <mergeCell ref="R1803:R1807"/>
    <mergeCell ref="Q1818:Q1822"/>
    <mergeCell ref="R1818:R1822"/>
    <mergeCell ref="G1803:G1827"/>
    <mergeCell ref="H1803:H1827"/>
    <mergeCell ref="I1803:I1807"/>
    <mergeCell ref="J1803:J1807"/>
    <mergeCell ref="K1803:K1807"/>
    <mergeCell ref="L1803:L1807"/>
    <mergeCell ref="L1808:L1812"/>
    <mergeCell ref="Q1808:Q1812"/>
    <mergeCell ref="R1808:R1812"/>
    <mergeCell ref="M1803:M1827"/>
    <mergeCell ref="N1803:N1827"/>
    <mergeCell ref="O1803:O1827"/>
    <mergeCell ref="P1803:P1827"/>
    <mergeCell ref="I1818:I1822"/>
    <mergeCell ref="J1818:J1822"/>
    <mergeCell ref="AR1808:AR1812"/>
    <mergeCell ref="I1813:I1817"/>
    <mergeCell ref="J1813:J1817"/>
    <mergeCell ref="K1813:K1817"/>
    <mergeCell ref="L1813:L1817"/>
    <mergeCell ref="Q1813:Q1817"/>
    <mergeCell ref="R1813:R1817"/>
    <mergeCell ref="AR1813:AR1817"/>
    <mergeCell ref="AO1803:AO1827"/>
    <mergeCell ref="AP1803:AP1827"/>
    <mergeCell ref="AR1818:AR1822"/>
    <mergeCell ref="I1823:I1827"/>
    <mergeCell ref="J1823:J1827"/>
    <mergeCell ref="K1823:K1827"/>
    <mergeCell ref="L1823:L1827"/>
    <mergeCell ref="Q1823:Q1827"/>
    <mergeCell ref="AR1778:AR1782"/>
    <mergeCell ref="AC1778:AC1802"/>
    <mergeCell ref="AD1778:AD1802"/>
    <mergeCell ref="AE1778:AE1802"/>
    <mergeCell ref="AF1778:AF1802"/>
    <mergeCell ref="AG1778:AG1802"/>
    <mergeCell ref="AH1778:AH1802"/>
    <mergeCell ref="AI1778:AI1802"/>
    <mergeCell ref="AJ1778:AJ1802"/>
    <mergeCell ref="AK1778:AK1802"/>
    <mergeCell ref="AL1778:AL1802"/>
    <mergeCell ref="AM1778:AM1802"/>
    <mergeCell ref="AN1778:AN1802"/>
    <mergeCell ref="I1808:I1812"/>
    <mergeCell ref="J1808:J1812"/>
    <mergeCell ref="K1808:K1812"/>
    <mergeCell ref="K1818:K1822"/>
    <mergeCell ref="L1818:L1822"/>
    <mergeCell ref="R1823:R1827"/>
    <mergeCell ref="AR1823:AR1827"/>
    <mergeCell ref="AQ1803:AQ1827"/>
    <mergeCell ref="AR1803:AR1807"/>
    <mergeCell ref="AC1803:AC1827"/>
    <mergeCell ref="A1778:A1802"/>
    <mergeCell ref="B1778:B1802"/>
    <mergeCell ref="C1778:C1802"/>
    <mergeCell ref="D1778:D1802"/>
    <mergeCell ref="E1778:E1802"/>
    <mergeCell ref="F1778:F1802"/>
    <mergeCell ref="Q1778:Q1782"/>
    <mergeCell ref="R1778:R1782"/>
    <mergeCell ref="Q1793:Q1797"/>
    <mergeCell ref="R1793:R1797"/>
    <mergeCell ref="G1778:G1802"/>
    <mergeCell ref="H1778:H1802"/>
    <mergeCell ref="I1778:I1782"/>
    <mergeCell ref="J1778:J1782"/>
    <mergeCell ref="K1778:K1782"/>
    <mergeCell ref="L1778:L1782"/>
    <mergeCell ref="AR1783:AR1787"/>
    <mergeCell ref="I1788:I1792"/>
    <mergeCell ref="J1788:J1792"/>
    <mergeCell ref="K1788:K1792"/>
    <mergeCell ref="L1788:L1792"/>
    <mergeCell ref="Q1788:Q1792"/>
    <mergeCell ref="R1788:R1792"/>
    <mergeCell ref="AR1788:AR1792"/>
    <mergeCell ref="AO1778:AO1802"/>
    <mergeCell ref="AP1778:AP1802"/>
    <mergeCell ref="AR1793:AR1797"/>
    <mergeCell ref="I1798:I1802"/>
    <mergeCell ref="J1798:J1802"/>
    <mergeCell ref="K1798:K1802"/>
    <mergeCell ref="L1798:L1802"/>
    <mergeCell ref="Q1798:Q1802"/>
    <mergeCell ref="AR1773:AR1777"/>
    <mergeCell ref="AQ1753:AQ1777"/>
    <mergeCell ref="AR1753:AR1757"/>
    <mergeCell ref="AC1753:AC1777"/>
    <mergeCell ref="AD1753:AD1777"/>
    <mergeCell ref="AE1753:AE1777"/>
    <mergeCell ref="AF1753:AF1777"/>
    <mergeCell ref="AG1753:AG1777"/>
    <mergeCell ref="AH1753:AH1777"/>
    <mergeCell ref="AI1753:AI1777"/>
    <mergeCell ref="AJ1753:AJ1777"/>
    <mergeCell ref="AK1753:AK1777"/>
    <mergeCell ref="AL1753:AL1777"/>
    <mergeCell ref="AM1753:AM1777"/>
    <mergeCell ref="AN1753:AN1777"/>
    <mergeCell ref="I1783:I1787"/>
    <mergeCell ref="J1783:J1787"/>
    <mergeCell ref="K1783:K1787"/>
    <mergeCell ref="L1783:L1787"/>
    <mergeCell ref="Q1783:Q1787"/>
    <mergeCell ref="R1783:R1787"/>
    <mergeCell ref="M1778:M1802"/>
    <mergeCell ref="N1778:N1802"/>
    <mergeCell ref="O1778:O1802"/>
    <mergeCell ref="P1778:P1802"/>
    <mergeCell ref="I1793:I1797"/>
    <mergeCell ref="J1793:J1797"/>
    <mergeCell ref="K1793:K1797"/>
    <mergeCell ref="L1793:L1797"/>
    <mergeCell ref="R1798:R1802"/>
    <mergeCell ref="AR1798:AR1802"/>
    <mergeCell ref="AQ1778:AQ1802"/>
    <mergeCell ref="A1753:A1777"/>
    <mergeCell ref="B1753:B1777"/>
    <mergeCell ref="C1753:C1777"/>
    <mergeCell ref="D1753:D1777"/>
    <mergeCell ref="E1753:E1777"/>
    <mergeCell ref="F1753:F1777"/>
    <mergeCell ref="Q1753:Q1757"/>
    <mergeCell ref="R1753:R1757"/>
    <mergeCell ref="Q1768:Q1772"/>
    <mergeCell ref="R1768:R1772"/>
    <mergeCell ref="G1753:G1777"/>
    <mergeCell ref="H1753:H1777"/>
    <mergeCell ref="I1753:I1757"/>
    <mergeCell ref="J1753:J1757"/>
    <mergeCell ref="K1753:K1757"/>
    <mergeCell ref="L1753:L1757"/>
    <mergeCell ref="AR1758:AR1762"/>
    <mergeCell ref="I1763:I1767"/>
    <mergeCell ref="J1763:J1767"/>
    <mergeCell ref="K1763:K1767"/>
    <mergeCell ref="L1763:L1767"/>
    <mergeCell ref="Q1763:Q1767"/>
    <mergeCell ref="R1763:R1767"/>
    <mergeCell ref="AR1763:AR1767"/>
    <mergeCell ref="AO1753:AO1777"/>
    <mergeCell ref="AP1753:AP1777"/>
    <mergeCell ref="AR1768:AR1772"/>
    <mergeCell ref="I1773:I1777"/>
    <mergeCell ref="J1773:J1777"/>
    <mergeCell ref="K1773:K1777"/>
    <mergeCell ref="L1773:L1777"/>
    <mergeCell ref="Q1773:Q1777"/>
    <mergeCell ref="AD1728:AD1752"/>
    <mergeCell ref="AE1728:AE1752"/>
    <mergeCell ref="AF1728:AF1752"/>
    <mergeCell ref="AG1728:AG1752"/>
    <mergeCell ref="AH1728:AH1752"/>
    <mergeCell ref="AI1728:AI1752"/>
    <mergeCell ref="AJ1728:AJ1752"/>
    <mergeCell ref="AK1728:AK1752"/>
    <mergeCell ref="AL1728:AL1752"/>
    <mergeCell ref="AM1728:AM1752"/>
    <mergeCell ref="AN1728:AN1752"/>
    <mergeCell ref="I1758:I1762"/>
    <mergeCell ref="J1758:J1762"/>
    <mergeCell ref="K1758:K1762"/>
    <mergeCell ref="L1758:L1762"/>
    <mergeCell ref="Q1758:Q1762"/>
    <mergeCell ref="R1758:R1762"/>
    <mergeCell ref="M1753:M1777"/>
    <mergeCell ref="N1753:N1777"/>
    <mergeCell ref="O1753:O1777"/>
    <mergeCell ref="P1753:P1777"/>
    <mergeCell ref="I1768:I1772"/>
    <mergeCell ref="J1768:J1772"/>
    <mergeCell ref="K1768:K1772"/>
    <mergeCell ref="L1768:L1772"/>
    <mergeCell ref="R1773:R1777"/>
    <mergeCell ref="A1728:A1752"/>
    <mergeCell ref="B1728:B1752"/>
    <mergeCell ref="C1728:C1752"/>
    <mergeCell ref="D1728:D1752"/>
    <mergeCell ref="E1728:E1752"/>
    <mergeCell ref="F1728:F1752"/>
    <mergeCell ref="Q1728:Q1732"/>
    <mergeCell ref="R1728:R1732"/>
    <mergeCell ref="Q1743:Q1747"/>
    <mergeCell ref="R1743:R1747"/>
    <mergeCell ref="G1728:G1752"/>
    <mergeCell ref="H1728:H1752"/>
    <mergeCell ref="I1728:I1732"/>
    <mergeCell ref="J1728:J1732"/>
    <mergeCell ref="K1728:K1732"/>
    <mergeCell ref="L1728:L1732"/>
    <mergeCell ref="L1733:L1737"/>
    <mergeCell ref="Q1733:Q1737"/>
    <mergeCell ref="R1733:R1737"/>
    <mergeCell ref="M1728:M1752"/>
    <mergeCell ref="N1728:N1752"/>
    <mergeCell ref="O1728:O1752"/>
    <mergeCell ref="P1728:P1752"/>
    <mergeCell ref="I1743:I1747"/>
    <mergeCell ref="J1743:J1747"/>
    <mergeCell ref="K1743:K1747"/>
    <mergeCell ref="L1743:L1747"/>
    <mergeCell ref="R1748:R1752"/>
    <mergeCell ref="I1738:I1742"/>
    <mergeCell ref="J1738:J1742"/>
    <mergeCell ref="K1738:K1742"/>
    <mergeCell ref="L1738:L1742"/>
    <mergeCell ref="Q1738:Q1742"/>
    <mergeCell ref="R1738:R1742"/>
    <mergeCell ref="AR1738:AR1742"/>
    <mergeCell ref="AO1728:AO1752"/>
    <mergeCell ref="AP1728:AP1752"/>
    <mergeCell ref="AR1743:AR1747"/>
    <mergeCell ref="I1748:I1752"/>
    <mergeCell ref="J1748:J1752"/>
    <mergeCell ref="K1748:K1752"/>
    <mergeCell ref="L1748:L1752"/>
    <mergeCell ref="Q1748:Q1752"/>
    <mergeCell ref="AR1703:AR1707"/>
    <mergeCell ref="AC1703:AC1727"/>
    <mergeCell ref="AD1703:AD1727"/>
    <mergeCell ref="AE1703:AE1727"/>
    <mergeCell ref="AF1703:AF1727"/>
    <mergeCell ref="AG1703:AG1727"/>
    <mergeCell ref="AH1703:AH1727"/>
    <mergeCell ref="AI1703:AI1727"/>
    <mergeCell ref="AJ1703:AJ1727"/>
    <mergeCell ref="AK1703:AK1727"/>
    <mergeCell ref="AL1703:AL1727"/>
    <mergeCell ref="AM1703:AM1727"/>
    <mergeCell ref="AN1703:AN1727"/>
    <mergeCell ref="I1733:I1737"/>
    <mergeCell ref="J1733:J1737"/>
    <mergeCell ref="K1733:K1737"/>
    <mergeCell ref="Q1708:Q1712"/>
    <mergeCell ref="R1708:R1712"/>
    <mergeCell ref="M1703:M1727"/>
    <mergeCell ref="N1703:N1727"/>
    <mergeCell ref="A1703:A1727"/>
    <mergeCell ref="B1703:B1727"/>
    <mergeCell ref="C1703:C1727"/>
    <mergeCell ref="D1703:D1727"/>
    <mergeCell ref="E1703:E1727"/>
    <mergeCell ref="F1703:F1727"/>
    <mergeCell ref="Q1703:Q1707"/>
    <mergeCell ref="R1703:R1707"/>
    <mergeCell ref="Q1718:Q1722"/>
    <mergeCell ref="R1718:R1722"/>
    <mergeCell ref="G1703:G1727"/>
    <mergeCell ref="H1703:H1727"/>
    <mergeCell ref="I1703:I1707"/>
    <mergeCell ref="J1703:J1707"/>
    <mergeCell ref="K1703:K1707"/>
    <mergeCell ref="L1703:L1707"/>
    <mergeCell ref="AR1708:AR1712"/>
    <mergeCell ref="I1713:I1717"/>
    <mergeCell ref="J1713:J1717"/>
    <mergeCell ref="K1713:K1717"/>
    <mergeCell ref="L1713:L1717"/>
    <mergeCell ref="Q1713:Q1717"/>
    <mergeCell ref="R1713:R1717"/>
    <mergeCell ref="AR1713:AR1717"/>
    <mergeCell ref="AO1703:AO1727"/>
    <mergeCell ref="AP1703:AP1727"/>
    <mergeCell ref="AR1718:AR1722"/>
    <mergeCell ref="I1723:I1727"/>
    <mergeCell ref="I1708:I1712"/>
    <mergeCell ref="J1708:J1712"/>
    <mergeCell ref="K1708:K1712"/>
    <mergeCell ref="L1708:L1712"/>
    <mergeCell ref="AR1698:AR1702"/>
    <mergeCell ref="AQ1678:AQ1702"/>
    <mergeCell ref="AR1678:AR1682"/>
    <mergeCell ref="AC1678:AC1702"/>
    <mergeCell ref="AD1678:AD1702"/>
    <mergeCell ref="AE1678:AE1702"/>
    <mergeCell ref="AF1678:AF1702"/>
    <mergeCell ref="AG1678:AG1702"/>
    <mergeCell ref="AH1678:AH1702"/>
    <mergeCell ref="AI1678:AI1702"/>
    <mergeCell ref="AJ1678:AJ1702"/>
    <mergeCell ref="AK1678:AK1702"/>
    <mergeCell ref="AL1678:AL1702"/>
    <mergeCell ref="AM1678:AM1702"/>
    <mergeCell ref="AN1678:AN1702"/>
    <mergeCell ref="AR1748:AR1752"/>
    <mergeCell ref="AQ1728:AQ1752"/>
    <mergeCell ref="AR1728:AR1732"/>
    <mergeCell ref="AC1728:AC1752"/>
    <mergeCell ref="AR1733:AR1737"/>
    <mergeCell ref="O1703:O1727"/>
    <mergeCell ref="P1703:P1727"/>
    <mergeCell ref="I1718:I1722"/>
    <mergeCell ref="J1718:J1722"/>
    <mergeCell ref="K1718:K1722"/>
    <mergeCell ref="L1718:L1722"/>
    <mergeCell ref="R1723:R1727"/>
    <mergeCell ref="AR1723:AR1727"/>
    <mergeCell ref="AQ1703:AQ1727"/>
    <mergeCell ref="J1723:J1727"/>
    <mergeCell ref="K1723:K1727"/>
    <mergeCell ref="L1723:L1727"/>
    <mergeCell ref="Q1723:Q1727"/>
    <mergeCell ref="A1678:A1702"/>
    <mergeCell ref="B1678:B1702"/>
    <mergeCell ref="C1678:C1702"/>
    <mergeCell ref="D1678:D1702"/>
    <mergeCell ref="E1678:E1702"/>
    <mergeCell ref="F1678:F1702"/>
    <mergeCell ref="Q1678:Q1682"/>
    <mergeCell ref="R1678:R1682"/>
    <mergeCell ref="Q1693:Q1697"/>
    <mergeCell ref="R1693:R1697"/>
    <mergeCell ref="G1678:G1702"/>
    <mergeCell ref="H1678:H1702"/>
    <mergeCell ref="I1678:I1682"/>
    <mergeCell ref="J1678:J1682"/>
    <mergeCell ref="K1678:K1682"/>
    <mergeCell ref="L1678:L1682"/>
    <mergeCell ref="AR1683:AR1687"/>
    <mergeCell ref="I1688:I1692"/>
    <mergeCell ref="J1688:J1692"/>
    <mergeCell ref="K1688:K1692"/>
    <mergeCell ref="L1688:L1692"/>
    <mergeCell ref="Q1688:Q1692"/>
    <mergeCell ref="R1688:R1692"/>
    <mergeCell ref="AR1688:AR1692"/>
    <mergeCell ref="AO1678:AO1702"/>
    <mergeCell ref="AP1678:AP1702"/>
    <mergeCell ref="AR1693:AR1697"/>
    <mergeCell ref="I1698:I1702"/>
    <mergeCell ref="J1698:J1702"/>
    <mergeCell ref="K1698:K1702"/>
    <mergeCell ref="L1698:L1702"/>
    <mergeCell ref="Q1698:Q1702"/>
    <mergeCell ref="AD1653:AD1677"/>
    <mergeCell ref="AE1653:AE1677"/>
    <mergeCell ref="AF1653:AF1677"/>
    <mergeCell ref="AG1653:AG1677"/>
    <mergeCell ref="AH1653:AH1677"/>
    <mergeCell ref="AI1653:AI1677"/>
    <mergeCell ref="AJ1653:AJ1677"/>
    <mergeCell ref="AK1653:AK1677"/>
    <mergeCell ref="AL1653:AL1677"/>
    <mergeCell ref="AM1653:AM1677"/>
    <mergeCell ref="AN1653:AN1677"/>
    <mergeCell ref="I1683:I1687"/>
    <mergeCell ref="J1683:J1687"/>
    <mergeCell ref="K1683:K1687"/>
    <mergeCell ref="L1683:L1687"/>
    <mergeCell ref="Q1683:Q1687"/>
    <mergeCell ref="R1683:R1687"/>
    <mergeCell ref="M1678:M1702"/>
    <mergeCell ref="N1678:N1702"/>
    <mergeCell ref="O1678:O1702"/>
    <mergeCell ref="P1678:P1702"/>
    <mergeCell ref="I1693:I1697"/>
    <mergeCell ref="J1693:J1697"/>
    <mergeCell ref="K1693:K1697"/>
    <mergeCell ref="L1693:L1697"/>
    <mergeCell ref="R1698:R1702"/>
    <mergeCell ref="A1653:A1677"/>
    <mergeCell ref="B1653:B1677"/>
    <mergeCell ref="C1653:C1677"/>
    <mergeCell ref="D1653:D1677"/>
    <mergeCell ref="E1653:E1677"/>
    <mergeCell ref="F1653:F1677"/>
    <mergeCell ref="Q1653:Q1657"/>
    <mergeCell ref="R1653:R1657"/>
    <mergeCell ref="Q1668:Q1672"/>
    <mergeCell ref="R1668:R1672"/>
    <mergeCell ref="G1653:G1677"/>
    <mergeCell ref="H1653:H1677"/>
    <mergeCell ref="I1653:I1657"/>
    <mergeCell ref="J1653:J1657"/>
    <mergeCell ref="K1653:K1657"/>
    <mergeCell ref="L1653:L1657"/>
    <mergeCell ref="L1658:L1662"/>
    <mergeCell ref="Q1658:Q1662"/>
    <mergeCell ref="R1658:R1662"/>
    <mergeCell ref="M1653:M1677"/>
    <mergeCell ref="N1653:N1677"/>
    <mergeCell ref="O1653:O1677"/>
    <mergeCell ref="P1653:P1677"/>
    <mergeCell ref="I1668:I1672"/>
    <mergeCell ref="J1668:J1672"/>
    <mergeCell ref="AR1658:AR1662"/>
    <mergeCell ref="I1663:I1667"/>
    <mergeCell ref="J1663:J1667"/>
    <mergeCell ref="K1663:K1667"/>
    <mergeCell ref="L1663:L1667"/>
    <mergeCell ref="Q1663:Q1667"/>
    <mergeCell ref="R1663:R1667"/>
    <mergeCell ref="AR1663:AR1667"/>
    <mergeCell ref="AO1653:AO1677"/>
    <mergeCell ref="AP1653:AP1677"/>
    <mergeCell ref="AR1668:AR1672"/>
    <mergeCell ref="I1673:I1677"/>
    <mergeCell ref="J1673:J1677"/>
    <mergeCell ref="K1673:K1677"/>
    <mergeCell ref="L1673:L1677"/>
    <mergeCell ref="Q1673:Q1677"/>
    <mergeCell ref="AR1628:AR1632"/>
    <mergeCell ref="AC1628:AC1652"/>
    <mergeCell ref="AD1628:AD1652"/>
    <mergeCell ref="AE1628:AE1652"/>
    <mergeCell ref="AF1628:AF1652"/>
    <mergeCell ref="AG1628:AG1652"/>
    <mergeCell ref="AH1628:AH1652"/>
    <mergeCell ref="AI1628:AI1652"/>
    <mergeCell ref="AJ1628:AJ1652"/>
    <mergeCell ref="AK1628:AK1652"/>
    <mergeCell ref="AL1628:AL1652"/>
    <mergeCell ref="AM1628:AM1652"/>
    <mergeCell ref="AN1628:AN1652"/>
    <mergeCell ref="I1658:I1662"/>
    <mergeCell ref="J1658:J1662"/>
    <mergeCell ref="K1658:K1662"/>
    <mergeCell ref="K1668:K1672"/>
    <mergeCell ref="L1668:L1672"/>
    <mergeCell ref="R1673:R1677"/>
    <mergeCell ref="AR1673:AR1677"/>
    <mergeCell ref="AQ1653:AQ1677"/>
    <mergeCell ref="AR1653:AR1657"/>
    <mergeCell ref="AC1653:AC1677"/>
    <mergeCell ref="A1628:A1652"/>
    <mergeCell ref="B1628:B1652"/>
    <mergeCell ref="C1628:C1652"/>
    <mergeCell ref="D1628:D1652"/>
    <mergeCell ref="E1628:E1652"/>
    <mergeCell ref="F1628:F1652"/>
    <mergeCell ref="Q1628:Q1632"/>
    <mergeCell ref="R1628:R1632"/>
    <mergeCell ref="Q1643:Q1647"/>
    <mergeCell ref="R1643:R1647"/>
    <mergeCell ref="G1628:G1652"/>
    <mergeCell ref="H1628:H1652"/>
    <mergeCell ref="I1628:I1632"/>
    <mergeCell ref="J1628:J1632"/>
    <mergeCell ref="K1628:K1632"/>
    <mergeCell ref="L1628:L1632"/>
    <mergeCell ref="AR1633:AR1637"/>
    <mergeCell ref="I1638:I1642"/>
    <mergeCell ref="J1638:J1642"/>
    <mergeCell ref="K1638:K1642"/>
    <mergeCell ref="L1638:L1642"/>
    <mergeCell ref="Q1638:Q1642"/>
    <mergeCell ref="R1638:R1642"/>
    <mergeCell ref="AR1638:AR1642"/>
    <mergeCell ref="AO1628:AO1652"/>
    <mergeCell ref="AP1628:AP1652"/>
    <mergeCell ref="AR1643:AR1647"/>
    <mergeCell ref="I1648:I1652"/>
    <mergeCell ref="J1648:J1652"/>
    <mergeCell ref="K1648:K1652"/>
    <mergeCell ref="L1648:L1652"/>
    <mergeCell ref="Q1648:Q1652"/>
    <mergeCell ref="AR1623:AR1627"/>
    <mergeCell ref="AQ1603:AQ1627"/>
    <mergeCell ref="AR1603:AR1607"/>
    <mergeCell ref="AC1603:AC1627"/>
    <mergeCell ref="AD1603:AD1627"/>
    <mergeCell ref="AE1603:AE1627"/>
    <mergeCell ref="AF1603:AF1627"/>
    <mergeCell ref="AG1603:AG1627"/>
    <mergeCell ref="AH1603:AH1627"/>
    <mergeCell ref="AI1603:AI1627"/>
    <mergeCell ref="AJ1603:AJ1627"/>
    <mergeCell ref="AK1603:AK1627"/>
    <mergeCell ref="AL1603:AL1627"/>
    <mergeCell ref="AM1603:AM1627"/>
    <mergeCell ref="AN1603:AN1627"/>
    <mergeCell ref="I1633:I1637"/>
    <mergeCell ref="J1633:J1637"/>
    <mergeCell ref="K1633:K1637"/>
    <mergeCell ref="L1633:L1637"/>
    <mergeCell ref="Q1633:Q1637"/>
    <mergeCell ref="R1633:R1637"/>
    <mergeCell ref="M1628:M1652"/>
    <mergeCell ref="N1628:N1652"/>
    <mergeCell ref="O1628:O1652"/>
    <mergeCell ref="P1628:P1652"/>
    <mergeCell ref="I1643:I1647"/>
    <mergeCell ref="J1643:J1647"/>
    <mergeCell ref="K1643:K1647"/>
    <mergeCell ref="L1643:L1647"/>
    <mergeCell ref="R1648:R1652"/>
    <mergeCell ref="AR1648:AR1652"/>
    <mergeCell ref="AQ1628:AQ1652"/>
    <mergeCell ref="A1603:A1627"/>
    <mergeCell ref="B1603:B1627"/>
    <mergeCell ref="C1603:C1627"/>
    <mergeCell ref="D1603:D1627"/>
    <mergeCell ref="E1603:E1627"/>
    <mergeCell ref="F1603:F1627"/>
    <mergeCell ref="Q1603:Q1607"/>
    <mergeCell ref="R1603:R1607"/>
    <mergeCell ref="Q1618:Q1622"/>
    <mergeCell ref="R1618:R1622"/>
    <mergeCell ref="G1603:G1627"/>
    <mergeCell ref="H1603:H1627"/>
    <mergeCell ref="I1603:I1607"/>
    <mergeCell ref="J1603:J1607"/>
    <mergeCell ref="K1603:K1607"/>
    <mergeCell ref="L1603:L1607"/>
    <mergeCell ref="AR1608:AR1612"/>
    <mergeCell ref="I1613:I1617"/>
    <mergeCell ref="J1613:J1617"/>
    <mergeCell ref="K1613:K1617"/>
    <mergeCell ref="L1613:L1617"/>
    <mergeCell ref="Q1613:Q1617"/>
    <mergeCell ref="R1613:R1617"/>
    <mergeCell ref="AR1613:AR1617"/>
    <mergeCell ref="AO1603:AO1627"/>
    <mergeCell ref="AP1603:AP1627"/>
    <mergeCell ref="AR1618:AR1622"/>
    <mergeCell ref="I1623:I1627"/>
    <mergeCell ref="J1623:J1627"/>
    <mergeCell ref="K1623:K1627"/>
    <mergeCell ref="L1623:L1627"/>
    <mergeCell ref="Q1623:Q1627"/>
    <mergeCell ref="AD1578:AD1602"/>
    <mergeCell ref="AE1578:AE1602"/>
    <mergeCell ref="AF1578:AF1602"/>
    <mergeCell ref="AG1578:AG1602"/>
    <mergeCell ref="AH1578:AH1602"/>
    <mergeCell ref="AI1578:AI1602"/>
    <mergeCell ref="AJ1578:AJ1602"/>
    <mergeCell ref="AK1578:AK1602"/>
    <mergeCell ref="AL1578:AL1602"/>
    <mergeCell ref="AM1578:AM1602"/>
    <mergeCell ref="AN1578:AN1602"/>
    <mergeCell ref="I1608:I1612"/>
    <mergeCell ref="J1608:J1612"/>
    <mergeCell ref="K1608:K1612"/>
    <mergeCell ref="L1608:L1612"/>
    <mergeCell ref="Q1608:Q1612"/>
    <mergeCell ref="R1608:R1612"/>
    <mergeCell ref="M1603:M1627"/>
    <mergeCell ref="N1603:N1627"/>
    <mergeCell ref="O1603:O1627"/>
    <mergeCell ref="P1603:P1627"/>
    <mergeCell ref="I1618:I1622"/>
    <mergeCell ref="J1618:J1622"/>
    <mergeCell ref="K1618:K1622"/>
    <mergeCell ref="L1618:L1622"/>
    <mergeCell ref="R1623:R1627"/>
    <mergeCell ref="A1578:A1602"/>
    <mergeCell ref="B1578:B1602"/>
    <mergeCell ref="C1578:C1602"/>
    <mergeCell ref="D1578:D1602"/>
    <mergeCell ref="E1578:E1602"/>
    <mergeCell ref="F1578:F1602"/>
    <mergeCell ref="Q1578:Q1582"/>
    <mergeCell ref="R1578:R1582"/>
    <mergeCell ref="Q1593:Q1597"/>
    <mergeCell ref="R1593:R1597"/>
    <mergeCell ref="G1578:G1602"/>
    <mergeCell ref="H1578:H1602"/>
    <mergeCell ref="I1578:I1582"/>
    <mergeCell ref="J1578:J1582"/>
    <mergeCell ref="K1578:K1582"/>
    <mergeCell ref="L1578:L1582"/>
    <mergeCell ref="L1583:L1587"/>
    <mergeCell ref="Q1583:Q1587"/>
    <mergeCell ref="R1583:R1587"/>
    <mergeCell ref="M1578:M1602"/>
    <mergeCell ref="N1578:N1602"/>
    <mergeCell ref="O1578:O1602"/>
    <mergeCell ref="P1578:P1602"/>
    <mergeCell ref="I1593:I1597"/>
    <mergeCell ref="J1593:J1597"/>
    <mergeCell ref="K1593:K1597"/>
    <mergeCell ref="L1593:L1597"/>
    <mergeCell ref="R1598:R1602"/>
    <mergeCell ref="I1588:I1592"/>
    <mergeCell ref="J1588:J1592"/>
    <mergeCell ref="K1588:K1592"/>
    <mergeCell ref="L1588:L1592"/>
    <mergeCell ref="Q1588:Q1592"/>
    <mergeCell ref="R1588:R1592"/>
    <mergeCell ref="AR1588:AR1592"/>
    <mergeCell ref="AO1578:AO1602"/>
    <mergeCell ref="AP1578:AP1602"/>
    <mergeCell ref="AR1593:AR1597"/>
    <mergeCell ref="I1598:I1602"/>
    <mergeCell ref="J1598:J1602"/>
    <mergeCell ref="K1598:K1602"/>
    <mergeCell ref="L1598:L1602"/>
    <mergeCell ref="Q1598:Q1602"/>
    <mergeCell ref="AR1553:AR1557"/>
    <mergeCell ref="AC1553:AC1577"/>
    <mergeCell ref="AD1553:AD1577"/>
    <mergeCell ref="AE1553:AE1577"/>
    <mergeCell ref="AF1553:AF1577"/>
    <mergeCell ref="AG1553:AG1577"/>
    <mergeCell ref="AH1553:AH1577"/>
    <mergeCell ref="AI1553:AI1577"/>
    <mergeCell ref="AJ1553:AJ1577"/>
    <mergeCell ref="AK1553:AK1577"/>
    <mergeCell ref="AL1553:AL1577"/>
    <mergeCell ref="AM1553:AM1577"/>
    <mergeCell ref="AN1553:AN1577"/>
    <mergeCell ref="I1583:I1587"/>
    <mergeCell ref="J1583:J1587"/>
    <mergeCell ref="K1583:K1587"/>
    <mergeCell ref="Q1558:Q1562"/>
    <mergeCell ref="R1558:R1562"/>
    <mergeCell ref="M1553:M1577"/>
    <mergeCell ref="N1553:N1577"/>
    <mergeCell ref="A1553:A1577"/>
    <mergeCell ref="B1553:B1577"/>
    <mergeCell ref="C1553:C1577"/>
    <mergeCell ref="D1553:D1577"/>
    <mergeCell ref="E1553:E1577"/>
    <mergeCell ref="F1553:F1577"/>
    <mergeCell ref="Q1553:Q1557"/>
    <mergeCell ref="R1553:R1557"/>
    <mergeCell ref="Q1568:Q1572"/>
    <mergeCell ref="R1568:R1572"/>
    <mergeCell ref="G1553:G1577"/>
    <mergeCell ref="H1553:H1577"/>
    <mergeCell ref="I1553:I1557"/>
    <mergeCell ref="J1553:J1557"/>
    <mergeCell ref="K1553:K1557"/>
    <mergeCell ref="L1553:L1557"/>
    <mergeCell ref="AR1558:AR1562"/>
    <mergeCell ref="I1563:I1567"/>
    <mergeCell ref="J1563:J1567"/>
    <mergeCell ref="K1563:K1567"/>
    <mergeCell ref="L1563:L1567"/>
    <mergeCell ref="Q1563:Q1567"/>
    <mergeCell ref="R1563:R1567"/>
    <mergeCell ref="AR1563:AR1567"/>
    <mergeCell ref="AO1553:AO1577"/>
    <mergeCell ref="AP1553:AP1577"/>
    <mergeCell ref="AR1568:AR1572"/>
    <mergeCell ref="I1573:I1577"/>
    <mergeCell ref="I1558:I1562"/>
    <mergeCell ref="J1558:J1562"/>
    <mergeCell ref="K1558:K1562"/>
    <mergeCell ref="L1558:L1562"/>
    <mergeCell ref="AR1548:AR1552"/>
    <mergeCell ref="AQ1528:AQ1552"/>
    <mergeCell ref="AR1528:AR1532"/>
    <mergeCell ref="AC1528:AC1552"/>
    <mergeCell ref="AD1528:AD1552"/>
    <mergeCell ref="AE1528:AE1552"/>
    <mergeCell ref="AF1528:AF1552"/>
    <mergeCell ref="AG1528:AG1552"/>
    <mergeCell ref="AH1528:AH1552"/>
    <mergeCell ref="AI1528:AI1552"/>
    <mergeCell ref="AJ1528:AJ1552"/>
    <mergeCell ref="AK1528:AK1552"/>
    <mergeCell ref="AL1528:AL1552"/>
    <mergeCell ref="AM1528:AM1552"/>
    <mergeCell ref="AN1528:AN1552"/>
    <mergeCell ref="AR1598:AR1602"/>
    <mergeCell ref="AQ1578:AQ1602"/>
    <mergeCell ref="AR1578:AR1582"/>
    <mergeCell ref="AC1578:AC1602"/>
    <mergeCell ref="AR1583:AR1587"/>
    <mergeCell ref="O1553:O1577"/>
    <mergeCell ref="P1553:P1577"/>
    <mergeCell ref="I1568:I1572"/>
    <mergeCell ref="J1568:J1572"/>
    <mergeCell ref="K1568:K1572"/>
    <mergeCell ref="L1568:L1572"/>
    <mergeCell ref="R1573:R1577"/>
    <mergeCell ref="AR1573:AR1577"/>
    <mergeCell ref="AQ1553:AQ1577"/>
    <mergeCell ref="J1573:J1577"/>
    <mergeCell ref="K1573:K1577"/>
    <mergeCell ref="L1573:L1577"/>
    <mergeCell ref="Q1573:Q1577"/>
    <mergeCell ref="A1528:A1552"/>
    <mergeCell ref="B1528:B1552"/>
    <mergeCell ref="C1528:C1552"/>
    <mergeCell ref="D1528:D1552"/>
    <mergeCell ref="E1528:E1552"/>
    <mergeCell ref="F1528:F1552"/>
    <mergeCell ref="Q1528:Q1532"/>
    <mergeCell ref="R1528:R1532"/>
    <mergeCell ref="Q1543:Q1547"/>
    <mergeCell ref="R1543:R1547"/>
    <mergeCell ref="G1528:G1552"/>
    <mergeCell ref="H1528:H1552"/>
    <mergeCell ref="I1528:I1532"/>
    <mergeCell ref="J1528:J1532"/>
    <mergeCell ref="K1528:K1532"/>
    <mergeCell ref="L1528:L1532"/>
    <mergeCell ref="AR1533:AR1537"/>
    <mergeCell ref="I1538:I1542"/>
    <mergeCell ref="J1538:J1542"/>
    <mergeCell ref="K1538:K1542"/>
    <mergeCell ref="L1538:L1542"/>
    <mergeCell ref="Q1538:Q1542"/>
    <mergeCell ref="R1538:R1542"/>
    <mergeCell ref="AR1538:AR1542"/>
    <mergeCell ref="AO1528:AO1552"/>
    <mergeCell ref="AP1528:AP1552"/>
    <mergeCell ref="AR1543:AR1547"/>
    <mergeCell ref="I1548:I1552"/>
    <mergeCell ref="J1548:J1552"/>
    <mergeCell ref="K1548:K1552"/>
    <mergeCell ref="L1548:L1552"/>
    <mergeCell ref="Q1548:Q1552"/>
    <mergeCell ref="AD1503:AD1527"/>
    <mergeCell ref="AE1503:AE1527"/>
    <mergeCell ref="AF1503:AF1527"/>
    <mergeCell ref="AG1503:AG1527"/>
    <mergeCell ref="AH1503:AH1527"/>
    <mergeCell ref="AI1503:AI1527"/>
    <mergeCell ref="AJ1503:AJ1527"/>
    <mergeCell ref="AK1503:AK1527"/>
    <mergeCell ref="AL1503:AL1527"/>
    <mergeCell ref="AM1503:AM1527"/>
    <mergeCell ref="AN1503:AN1527"/>
    <mergeCell ref="I1533:I1537"/>
    <mergeCell ref="J1533:J1537"/>
    <mergeCell ref="K1533:K1537"/>
    <mergeCell ref="L1533:L1537"/>
    <mergeCell ref="Q1533:Q1537"/>
    <mergeCell ref="R1533:R1537"/>
    <mergeCell ref="M1528:M1552"/>
    <mergeCell ref="N1528:N1552"/>
    <mergeCell ref="O1528:O1552"/>
    <mergeCell ref="P1528:P1552"/>
    <mergeCell ref="I1543:I1547"/>
    <mergeCell ref="J1543:J1547"/>
    <mergeCell ref="K1543:K1547"/>
    <mergeCell ref="L1543:L1547"/>
    <mergeCell ref="R1548:R1552"/>
    <mergeCell ref="A1503:A1527"/>
    <mergeCell ref="B1503:B1527"/>
    <mergeCell ref="C1503:C1527"/>
    <mergeCell ref="D1503:D1527"/>
    <mergeCell ref="E1503:E1527"/>
    <mergeCell ref="F1503:F1527"/>
    <mergeCell ref="Q1503:Q1507"/>
    <mergeCell ref="R1503:R1507"/>
    <mergeCell ref="Q1518:Q1522"/>
    <mergeCell ref="R1518:R1522"/>
    <mergeCell ref="G1503:G1527"/>
    <mergeCell ref="H1503:H1527"/>
    <mergeCell ref="I1503:I1507"/>
    <mergeCell ref="J1503:J1507"/>
    <mergeCell ref="K1503:K1507"/>
    <mergeCell ref="L1503:L1507"/>
    <mergeCell ref="L1508:L1512"/>
    <mergeCell ref="Q1508:Q1512"/>
    <mergeCell ref="R1508:R1512"/>
    <mergeCell ref="M1503:M1527"/>
    <mergeCell ref="N1503:N1527"/>
    <mergeCell ref="O1503:O1527"/>
    <mergeCell ref="P1503:P1527"/>
    <mergeCell ref="I1518:I1522"/>
    <mergeCell ref="J1518:J1522"/>
    <mergeCell ref="AR1508:AR1512"/>
    <mergeCell ref="I1513:I1517"/>
    <mergeCell ref="J1513:J1517"/>
    <mergeCell ref="K1513:K1517"/>
    <mergeCell ref="L1513:L1517"/>
    <mergeCell ref="Q1513:Q1517"/>
    <mergeCell ref="R1513:R1517"/>
    <mergeCell ref="AR1513:AR1517"/>
    <mergeCell ref="AO1503:AO1527"/>
    <mergeCell ref="AP1503:AP1527"/>
    <mergeCell ref="AR1518:AR1522"/>
    <mergeCell ref="I1523:I1527"/>
    <mergeCell ref="J1523:J1527"/>
    <mergeCell ref="K1523:K1527"/>
    <mergeCell ref="L1523:L1527"/>
    <mergeCell ref="Q1523:Q1527"/>
    <mergeCell ref="AR1478:AR1482"/>
    <mergeCell ref="AC1478:AC1502"/>
    <mergeCell ref="AD1478:AD1502"/>
    <mergeCell ref="AE1478:AE1502"/>
    <mergeCell ref="AF1478:AF1502"/>
    <mergeCell ref="AG1478:AG1502"/>
    <mergeCell ref="AH1478:AH1502"/>
    <mergeCell ref="AI1478:AI1502"/>
    <mergeCell ref="AJ1478:AJ1502"/>
    <mergeCell ref="AK1478:AK1502"/>
    <mergeCell ref="AL1478:AL1502"/>
    <mergeCell ref="AM1478:AM1502"/>
    <mergeCell ref="AN1478:AN1502"/>
    <mergeCell ref="I1508:I1512"/>
    <mergeCell ref="J1508:J1512"/>
    <mergeCell ref="K1508:K1512"/>
    <mergeCell ref="K1518:K1522"/>
    <mergeCell ref="L1518:L1522"/>
    <mergeCell ref="R1523:R1527"/>
    <mergeCell ref="AR1523:AR1527"/>
    <mergeCell ref="AQ1503:AQ1527"/>
    <mergeCell ref="AR1503:AR1507"/>
    <mergeCell ref="AC1503:AC1527"/>
    <mergeCell ref="A1478:A1502"/>
    <mergeCell ref="B1478:B1502"/>
    <mergeCell ref="C1478:C1502"/>
    <mergeCell ref="D1478:D1502"/>
    <mergeCell ref="E1478:E1502"/>
    <mergeCell ref="F1478:F1502"/>
    <mergeCell ref="Q1478:Q1482"/>
    <mergeCell ref="R1478:R1482"/>
    <mergeCell ref="Q1493:Q1497"/>
    <mergeCell ref="R1493:R1497"/>
    <mergeCell ref="G1478:G1502"/>
    <mergeCell ref="H1478:H1502"/>
    <mergeCell ref="I1478:I1482"/>
    <mergeCell ref="J1478:J1482"/>
    <mergeCell ref="K1478:K1482"/>
    <mergeCell ref="L1478:L1482"/>
    <mergeCell ref="AR1483:AR1487"/>
    <mergeCell ref="I1488:I1492"/>
    <mergeCell ref="J1488:J1492"/>
    <mergeCell ref="K1488:K1492"/>
    <mergeCell ref="L1488:L1492"/>
    <mergeCell ref="Q1488:Q1492"/>
    <mergeCell ref="R1488:R1492"/>
    <mergeCell ref="AR1488:AR1492"/>
    <mergeCell ref="AO1478:AO1502"/>
    <mergeCell ref="AP1478:AP1502"/>
    <mergeCell ref="AR1493:AR1497"/>
    <mergeCell ref="I1498:I1502"/>
    <mergeCell ref="J1498:J1502"/>
    <mergeCell ref="K1498:K1502"/>
    <mergeCell ref="L1498:L1502"/>
    <mergeCell ref="Q1498:Q1502"/>
    <mergeCell ref="AR1473:AR1477"/>
    <mergeCell ref="AQ1453:AQ1477"/>
    <mergeCell ref="AR1453:AR1457"/>
    <mergeCell ref="AC1453:AC1477"/>
    <mergeCell ref="AD1453:AD1477"/>
    <mergeCell ref="AE1453:AE1477"/>
    <mergeCell ref="AF1453:AF1477"/>
    <mergeCell ref="AG1453:AG1477"/>
    <mergeCell ref="AH1453:AH1477"/>
    <mergeCell ref="AI1453:AI1477"/>
    <mergeCell ref="AJ1453:AJ1477"/>
    <mergeCell ref="AK1453:AK1477"/>
    <mergeCell ref="AL1453:AL1477"/>
    <mergeCell ref="AM1453:AM1477"/>
    <mergeCell ref="AN1453:AN1477"/>
    <mergeCell ref="I1483:I1487"/>
    <mergeCell ref="J1483:J1487"/>
    <mergeCell ref="K1483:K1487"/>
    <mergeCell ref="L1483:L1487"/>
    <mergeCell ref="Q1483:Q1487"/>
    <mergeCell ref="R1483:R1487"/>
    <mergeCell ref="M1478:M1502"/>
    <mergeCell ref="N1478:N1502"/>
    <mergeCell ref="O1478:O1502"/>
    <mergeCell ref="P1478:P1502"/>
    <mergeCell ref="I1493:I1497"/>
    <mergeCell ref="J1493:J1497"/>
    <mergeCell ref="K1493:K1497"/>
    <mergeCell ref="L1493:L1497"/>
    <mergeCell ref="R1498:R1502"/>
    <mergeCell ref="AR1498:AR1502"/>
    <mergeCell ref="AQ1478:AQ1502"/>
    <mergeCell ref="A1453:A1477"/>
    <mergeCell ref="B1453:B1477"/>
    <mergeCell ref="C1453:C1477"/>
    <mergeCell ref="D1453:D1477"/>
    <mergeCell ref="E1453:E1477"/>
    <mergeCell ref="F1453:F1477"/>
    <mergeCell ref="Q1453:Q1457"/>
    <mergeCell ref="R1453:R1457"/>
    <mergeCell ref="Q1468:Q1472"/>
    <mergeCell ref="R1468:R1472"/>
    <mergeCell ref="G1453:G1477"/>
    <mergeCell ref="H1453:H1477"/>
    <mergeCell ref="I1453:I1457"/>
    <mergeCell ref="J1453:J1457"/>
    <mergeCell ref="K1453:K1457"/>
    <mergeCell ref="L1453:L1457"/>
    <mergeCell ref="AR1458:AR1462"/>
    <mergeCell ref="I1463:I1467"/>
    <mergeCell ref="J1463:J1467"/>
    <mergeCell ref="K1463:K1467"/>
    <mergeCell ref="L1463:L1467"/>
    <mergeCell ref="Q1463:Q1467"/>
    <mergeCell ref="R1463:R1467"/>
    <mergeCell ref="AR1463:AR1467"/>
    <mergeCell ref="AO1453:AO1477"/>
    <mergeCell ref="AP1453:AP1477"/>
    <mergeCell ref="AR1468:AR1472"/>
    <mergeCell ref="I1473:I1477"/>
    <mergeCell ref="J1473:J1477"/>
    <mergeCell ref="K1473:K1477"/>
    <mergeCell ref="L1473:L1477"/>
    <mergeCell ref="Q1473:Q1477"/>
    <mergeCell ref="AD1428:AD1452"/>
    <mergeCell ref="AE1428:AE1452"/>
    <mergeCell ref="AF1428:AF1452"/>
    <mergeCell ref="AG1428:AG1452"/>
    <mergeCell ref="AH1428:AH1452"/>
    <mergeCell ref="AI1428:AI1452"/>
    <mergeCell ref="AJ1428:AJ1452"/>
    <mergeCell ref="AK1428:AK1452"/>
    <mergeCell ref="AL1428:AL1452"/>
    <mergeCell ref="AM1428:AM1452"/>
    <mergeCell ref="AN1428:AN1452"/>
    <mergeCell ref="I1458:I1462"/>
    <mergeCell ref="J1458:J1462"/>
    <mergeCell ref="K1458:K1462"/>
    <mergeCell ref="L1458:L1462"/>
    <mergeCell ref="Q1458:Q1462"/>
    <mergeCell ref="R1458:R1462"/>
    <mergeCell ref="M1453:M1477"/>
    <mergeCell ref="N1453:N1477"/>
    <mergeCell ref="O1453:O1477"/>
    <mergeCell ref="P1453:P1477"/>
    <mergeCell ref="I1468:I1472"/>
    <mergeCell ref="J1468:J1472"/>
    <mergeCell ref="K1468:K1472"/>
    <mergeCell ref="L1468:L1472"/>
    <mergeCell ref="R1473:R1477"/>
    <mergeCell ref="A1428:A1452"/>
    <mergeCell ref="B1428:B1452"/>
    <mergeCell ref="C1428:C1452"/>
    <mergeCell ref="D1428:D1452"/>
    <mergeCell ref="E1428:E1452"/>
    <mergeCell ref="F1428:F1452"/>
    <mergeCell ref="Q1428:Q1432"/>
    <mergeCell ref="R1428:R1432"/>
    <mergeCell ref="Q1443:Q1447"/>
    <mergeCell ref="R1443:R1447"/>
    <mergeCell ref="G1428:G1452"/>
    <mergeCell ref="H1428:H1452"/>
    <mergeCell ref="I1428:I1432"/>
    <mergeCell ref="J1428:J1432"/>
    <mergeCell ref="K1428:K1432"/>
    <mergeCell ref="L1428:L1432"/>
    <mergeCell ref="L1433:L1437"/>
    <mergeCell ref="Q1433:Q1437"/>
    <mergeCell ref="R1433:R1437"/>
    <mergeCell ref="M1428:M1452"/>
    <mergeCell ref="N1428:N1452"/>
    <mergeCell ref="O1428:O1452"/>
    <mergeCell ref="P1428:P1452"/>
    <mergeCell ref="I1443:I1447"/>
    <mergeCell ref="J1443:J1447"/>
    <mergeCell ref="K1443:K1447"/>
    <mergeCell ref="L1443:L1447"/>
    <mergeCell ref="R1448:R1452"/>
    <mergeCell ref="I1438:I1442"/>
    <mergeCell ref="J1438:J1442"/>
    <mergeCell ref="K1438:K1442"/>
    <mergeCell ref="L1438:L1442"/>
    <mergeCell ref="Q1438:Q1442"/>
    <mergeCell ref="R1438:R1442"/>
    <mergeCell ref="AR1438:AR1442"/>
    <mergeCell ref="AO1428:AO1452"/>
    <mergeCell ref="AP1428:AP1452"/>
    <mergeCell ref="AR1443:AR1447"/>
    <mergeCell ref="I1448:I1452"/>
    <mergeCell ref="J1448:J1452"/>
    <mergeCell ref="K1448:K1452"/>
    <mergeCell ref="L1448:L1452"/>
    <mergeCell ref="Q1448:Q1452"/>
    <mergeCell ref="AR1403:AR1407"/>
    <mergeCell ref="AC1403:AC1427"/>
    <mergeCell ref="AD1403:AD1427"/>
    <mergeCell ref="AE1403:AE1427"/>
    <mergeCell ref="AF1403:AF1427"/>
    <mergeCell ref="AG1403:AG1427"/>
    <mergeCell ref="AH1403:AH1427"/>
    <mergeCell ref="AI1403:AI1427"/>
    <mergeCell ref="AJ1403:AJ1427"/>
    <mergeCell ref="AK1403:AK1427"/>
    <mergeCell ref="AL1403:AL1427"/>
    <mergeCell ref="AM1403:AM1427"/>
    <mergeCell ref="AN1403:AN1427"/>
    <mergeCell ref="I1433:I1437"/>
    <mergeCell ref="J1433:J1437"/>
    <mergeCell ref="K1433:K1437"/>
    <mergeCell ref="Q1408:Q1412"/>
    <mergeCell ref="R1408:R1412"/>
    <mergeCell ref="M1403:M1427"/>
    <mergeCell ref="N1403:N1427"/>
    <mergeCell ref="A1403:A1427"/>
    <mergeCell ref="B1403:B1427"/>
    <mergeCell ref="C1403:C1427"/>
    <mergeCell ref="D1403:D1427"/>
    <mergeCell ref="E1403:E1427"/>
    <mergeCell ref="F1403:F1427"/>
    <mergeCell ref="Q1403:Q1407"/>
    <mergeCell ref="R1403:R1407"/>
    <mergeCell ref="Q1418:Q1422"/>
    <mergeCell ref="R1418:R1422"/>
    <mergeCell ref="G1403:G1427"/>
    <mergeCell ref="H1403:H1427"/>
    <mergeCell ref="I1403:I1407"/>
    <mergeCell ref="J1403:J1407"/>
    <mergeCell ref="K1403:K1407"/>
    <mergeCell ref="L1403:L1407"/>
    <mergeCell ref="AR1408:AR1412"/>
    <mergeCell ref="I1413:I1417"/>
    <mergeCell ref="J1413:J1417"/>
    <mergeCell ref="K1413:K1417"/>
    <mergeCell ref="L1413:L1417"/>
    <mergeCell ref="Q1413:Q1417"/>
    <mergeCell ref="R1413:R1417"/>
    <mergeCell ref="AR1413:AR1417"/>
    <mergeCell ref="AO1403:AO1427"/>
    <mergeCell ref="AP1403:AP1427"/>
    <mergeCell ref="AR1418:AR1422"/>
    <mergeCell ref="I1423:I1427"/>
    <mergeCell ref="I1408:I1412"/>
    <mergeCell ref="J1408:J1412"/>
    <mergeCell ref="K1408:K1412"/>
    <mergeCell ref="L1408:L1412"/>
    <mergeCell ref="AR1398:AR1402"/>
    <mergeCell ref="AQ1378:AQ1402"/>
    <mergeCell ref="AR1378:AR1382"/>
    <mergeCell ref="AC1378:AC1402"/>
    <mergeCell ref="AD1378:AD1402"/>
    <mergeCell ref="AE1378:AE1402"/>
    <mergeCell ref="AF1378:AF1402"/>
    <mergeCell ref="AG1378:AG1402"/>
    <mergeCell ref="AH1378:AH1402"/>
    <mergeCell ref="AI1378:AI1402"/>
    <mergeCell ref="AJ1378:AJ1402"/>
    <mergeCell ref="AK1378:AK1402"/>
    <mergeCell ref="AL1378:AL1402"/>
    <mergeCell ref="AM1378:AM1402"/>
    <mergeCell ref="AN1378:AN1402"/>
    <mergeCell ref="AR1448:AR1452"/>
    <mergeCell ref="AQ1428:AQ1452"/>
    <mergeCell ref="AR1428:AR1432"/>
    <mergeCell ref="AC1428:AC1452"/>
    <mergeCell ref="AR1433:AR1437"/>
    <mergeCell ref="O1403:O1427"/>
    <mergeCell ref="P1403:P1427"/>
    <mergeCell ref="I1418:I1422"/>
    <mergeCell ref="J1418:J1422"/>
    <mergeCell ref="K1418:K1422"/>
    <mergeCell ref="L1418:L1422"/>
    <mergeCell ref="R1423:R1427"/>
    <mergeCell ref="AR1423:AR1427"/>
    <mergeCell ref="AQ1403:AQ1427"/>
    <mergeCell ref="J1423:J1427"/>
    <mergeCell ref="K1423:K1427"/>
    <mergeCell ref="L1423:L1427"/>
    <mergeCell ref="Q1423:Q1427"/>
    <mergeCell ref="A1378:A1402"/>
    <mergeCell ref="B1378:B1402"/>
    <mergeCell ref="C1378:C1402"/>
    <mergeCell ref="D1378:D1402"/>
    <mergeCell ref="E1378:E1402"/>
    <mergeCell ref="F1378:F1402"/>
    <mergeCell ref="Q1378:Q1382"/>
    <mergeCell ref="R1378:R1382"/>
    <mergeCell ref="Q1393:Q1397"/>
    <mergeCell ref="R1393:R1397"/>
    <mergeCell ref="G1378:G1402"/>
    <mergeCell ref="H1378:H1402"/>
    <mergeCell ref="I1378:I1382"/>
    <mergeCell ref="J1378:J1382"/>
    <mergeCell ref="K1378:K1382"/>
    <mergeCell ref="L1378:L1382"/>
    <mergeCell ref="AR1383:AR1387"/>
    <mergeCell ref="I1388:I1392"/>
    <mergeCell ref="J1388:J1392"/>
    <mergeCell ref="K1388:K1392"/>
    <mergeCell ref="L1388:L1392"/>
    <mergeCell ref="Q1388:Q1392"/>
    <mergeCell ref="R1388:R1392"/>
    <mergeCell ref="AR1388:AR1392"/>
    <mergeCell ref="AO1378:AO1402"/>
    <mergeCell ref="AP1378:AP1402"/>
    <mergeCell ref="AR1393:AR1397"/>
    <mergeCell ref="I1398:I1402"/>
    <mergeCell ref="J1398:J1402"/>
    <mergeCell ref="K1398:K1402"/>
    <mergeCell ref="L1398:L1402"/>
    <mergeCell ref="Q1398:Q1402"/>
    <mergeCell ref="AD1353:AD1377"/>
    <mergeCell ref="AE1353:AE1377"/>
    <mergeCell ref="AF1353:AF1377"/>
    <mergeCell ref="AG1353:AG1377"/>
    <mergeCell ref="AH1353:AH1377"/>
    <mergeCell ref="AI1353:AI1377"/>
    <mergeCell ref="AJ1353:AJ1377"/>
    <mergeCell ref="AK1353:AK1377"/>
    <mergeCell ref="AL1353:AL1377"/>
    <mergeCell ref="AM1353:AM1377"/>
    <mergeCell ref="AN1353:AN1377"/>
    <mergeCell ref="I1383:I1387"/>
    <mergeCell ref="J1383:J1387"/>
    <mergeCell ref="K1383:K1387"/>
    <mergeCell ref="L1383:L1387"/>
    <mergeCell ref="Q1383:Q1387"/>
    <mergeCell ref="R1383:R1387"/>
    <mergeCell ref="M1378:M1402"/>
    <mergeCell ref="N1378:N1402"/>
    <mergeCell ref="O1378:O1402"/>
    <mergeCell ref="P1378:P1402"/>
    <mergeCell ref="I1393:I1397"/>
    <mergeCell ref="J1393:J1397"/>
    <mergeCell ref="K1393:K1397"/>
    <mergeCell ref="L1393:L1397"/>
    <mergeCell ref="R1398:R1402"/>
    <mergeCell ref="A1353:A1377"/>
    <mergeCell ref="B1353:B1377"/>
    <mergeCell ref="C1353:C1377"/>
    <mergeCell ref="D1353:D1377"/>
    <mergeCell ref="E1353:E1377"/>
    <mergeCell ref="F1353:F1377"/>
    <mergeCell ref="Q1353:Q1357"/>
    <mergeCell ref="R1353:R1357"/>
    <mergeCell ref="Q1368:Q1372"/>
    <mergeCell ref="R1368:R1372"/>
    <mergeCell ref="G1353:G1377"/>
    <mergeCell ref="H1353:H1377"/>
    <mergeCell ref="I1353:I1357"/>
    <mergeCell ref="J1353:J1357"/>
    <mergeCell ref="K1353:K1357"/>
    <mergeCell ref="L1353:L1357"/>
    <mergeCell ref="L1358:L1362"/>
    <mergeCell ref="Q1358:Q1362"/>
    <mergeCell ref="R1358:R1362"/>
    <mergeCell ref="M1353:M1377"/>
    <mergeCell ref="N1353:N1377"/>
    <mergeCell ref="O1353:O1377"/>
    <mergeCell ref="P1353:P1377"/>
    <mergeCell ref="I1368:I1372"/>
    <mergeCell ref="J1368:J1372"/>
    <mergeCell ref="AR1358:AR1362"/>
    <mergeCell ref="I1363:I1367"/>
    <mergeCell ref="J1363:J1367"/>
    <mergeCell ref="K1363:K1367"/>
    <mergeCell ref="L1363:L1367"/>
    <mergeCell ref="Q1363:Q1367"/>
    <mergeCell ref="R1363:R1367"/>
    <mergeCell ref="AR1363:AR1367"/>
    <mergeCell ref="AO1353:AO1377"/>
    <mergeCell ref="AP1353:AP1377"/>
    <mergeCell ref="AR1368:AR1372"/>
    <mergeCell ref="I1373:I1377"/>
    <mergeCell ref="J1373:J1377"/>
    <mergeCell ref="K1373:K1377"/>
    <mergeCell ref="L1373:L1377"/>
    <mergeCell ref="Q1373:Q1377"/>
    <mergeCell ref="AR1328:AR1332"/>
    <mergeCell ref="AC1328:AC1352"/>
    <mergeCell ref="AD1328:AD1352"/>
    <mergeCell ref="AE1328:AE1352"/>
    <mergeCell ref="AF1328:AF1352"/>
    <mergeCell ref="AG1328:AG1352"/>
    <mergeCell ref="AH1328:AH1352"/>
    <mergeCell ref="AI1328:AI1352"/>
    <mergeCell ref="AJ1328:AJ1352"/>
    <mergeCell ref="AK1328:AK1352"/>
    <mergeCell ref="AL1328:AL1352"/>
    <mergeCell ref="AM1328:AM1352"/>
    <mergeCell ref="AN1328:AN1352"/>
    <mergeCell ref="I1358:I1362"/>
    <mergeCell ref="J1358:J1362"/>
    <mergeCell ref="K1358:K1362"/>
    <mergeCell ref="K1368:K1372"/>
    <mergeCell ref="L1368:L1372"/>
    <mergeCell ref="R1373:R1377"/>
    <mergeCell ref="AR1373:AR1377"/>
    <mergeCell ref="AQ1353:AQ1377"/>
    <mergeCell ref="AR1353:AR1357"/>
    <mergeCell ref="AC1353:AC1377"/>
    <mergeCell ref="A1328:A1352"/>
    <mergeCell ref="B1328:B1352"/>
    <mergeCell ref="C1328:C1352"/>
    <mergeCell ref="D1328:D1352"/>
    <mergeCell ref="E1328:E1352"/>
    <mergeCell ref="F1328:F1352"/>
    <mergeCell ref="Q1328:Q1332"/>
    <mergeCell ref="R1328:R1332"/>
    <mergeCell ref="Q1343:Q1347"/>
    <mergeCell ref="R1343:R1347"/>
    <mergeCell ref="G1328:G1352"/>
    <mergeCell ref="H1328:H1352"/>
    <mergeCell ref="I1328:I1332"/>
    <mergeCell ref="J1328:J1332"/>
    <mergeCell ref="K1328:K1332"/>
    <mergeCell ref="L1328:L1332"/>
    <mergeCell ref="AR1333:AR1337"/>
    <mergeCell ref="I1338:I1342"/>
    <mergeCell ref="J1338:J1342"/>
    <mergeCell ref="K1338:K1342"/>
    <mergeCell ref="L1338:L1342"/>
    <mergeCell ref="Q1338:Q1342"/>
    <mergeCell ref="R1338:R1342"/>
    <mergeCell ref="AR1338:AR1342"/>
    <mergeCell ref="AO1328:AO1352"/>
    <mergeCell ref="AP1328:AP1352"/>
    <mergeCell ref="AR1343:AR1347"/>
    <mergeCell ref="I1348:I1352"/>
    <mergeCell ref="J1348:J1352"/>
    <mergeCell ref="K1348:K1352"/>
    <mergeCell ref="L1348:L1352"/>
    <mergeCell ref="Q1348:Q1352"/>
    <mergeCell ref="AR1323:AR1327"/>
    <mergeCell ref="AQ1303:AQ1327"/>
    <mergeCell ref="AR1303:AR1307"/>
    <mergeCell ref="AC1303:AC1327"/>
    <mergeCell ref="AD1303:AD1327"/>
    <mergeCell ref="AE1303:AE1327"/>
    <mergeCell ref="AF1303:AF1327"/>
    <mergeCell ref="AG1303:AG1327"/>
    <mergeCell ref="AH1303:AH1327"/>
    <mergeCell ref="AI1303:AI1327"/>
    <mergeCell ref="AJ1303:AJ1327"/>
    <mergeCell ref="AK1303:AK1327"/>
    <mergeCell ref="AL1303:AL1327"/>
    <mergeCell ref="AM1303:AM1327"/>
    <mergeCell ref="AN1303:AN1327"/>
    <mergeCell ref="I1333:I1337"/>
    <mergeCell ref="J1333:J1337"/>
    <mergeCell ref="K1333:K1337"/>
    <mergeCell ref="L1333:L1337"/>
    <mergeCell ref="Q1333:Q1337"/>
    <mergeCell ref="R1333:R1337"/>
    <mergeCell ref="M1328:M1352"/>
    <mergeCell ref="N1328:N1352"/>
    <mergeCell ref="O1328:O1352"/>
    <mergeCell ref="P1328:P1352"/>
    <mergeCell ref="I1343:I1347"/>
    <mergeCell ref="J1343:J1347"/>
    <mergeCell ref="K1343:K1347"/>
    <mergeCell ref="L1343:L1347"/>
    <mergeCell ref="R1348:R1352"/>
    <mergeCell ref="AR1348:AR1352"/>
    <mergeCell ref="AQ1328:AQ1352"/>
    <mergeCell ref="A1303:A1327"/>
    <mergeCell ref="B1303:B1327"/>
    <mergeCell ref="C1303:C1327"/>
    <mergeCell ref="D1303:D1327"/>
    <mergeCell ref="E1303:E1327"/>
    <mergeCell ref="F1303:F1327"/>
    <mergeCell ref="Q1303:Q1307"/>
    <mergeCell ref="R1303:R1307"/>
    <mergeCell ref="Q1318:Q1322"/>
    <mergeCell ref="R1318:R1322"/>
    <mergeCell ref="G1303:G1327"/>
    <mergeCell ref="H1303:H1327"/>
    <mergeCell ref="I1303:I1307"/>
    <mergeCell ref="J1303:J1307"/>
    <mergeCell ref="K1303:K1307"/>
    <mergeCell ref="L1303:L1307"/>
    <mergeCell ref="AR1308:AR1312"/>
    <mergeCell ref="I1313:I1317"/>
    <mergeCell ref="J1313:J1317"/>
    <mergeCell ref="K1313:K1317"/>
    <mergeCell ref="L1313:L1317"/>
    <mergeCell ref="Q1313:Q1317"/>
    <mergeCell ref="R1313:R1317"/>
    <mergeCell ref="AR1313:AR1317"/>
    <mergeCell ref="AO1303:AO1327"/>
    <mergeCell ref="AP1303:AP1327"/>
    <mergeCell ref="AR1318:AR1322"/>
    <mergeCell ref="I1323:I1327"/>
    <mergeCell ref="J1323:J1327"/>
    <mergeCell ref="K1323:K1327"/>
    <mergeCell ref="L1323:L1327"/>
    <mergeCell ref="Q1323:Q1327"/>
    <mergeCell ref="AD1278:AD1302"/>
    <mergeCell ref="AE1278:AE1302"/>
    <mergeCell ref="AF1278:AF1302"/>
    <mergeCell ref="AG1278:AG1302"/>
    <mergeCell ref="AH1278:AH1302"/>
    <mergeCell ref="AI1278:AI1302"/>
    <mergeCell ref="AJ1278:AJ1302"/>
    <mergeCell ref="AK1278:AK1302"/>
    <mergeCell ref="AL1278:AL1302"/>
    <mergeCell ref="AM1278:AM1302"/>
    <mergeCell ref="AN1278:AN1302"/>
    <mergeCell ref="I1308:I1312"/>
    <mergeCell ref="J1308:J1312"/>
    <mergeCell ref="K1308:K1312"/>
    <mergeCell ref="L1308:L1312"/>
    <mergeCell ref="Q1308:Q1312"/>
    <mergeCell ref="R1308:R1312"/>
    <mergeCell ref="M1303:M1327"/>
    <mergeCell ref="N1303:N1327"/>
    <mergeCell ref="O1303:O1327"/>
    <mergeCell ref="P1303:P1327"/>
    <mergeCell ref="I1318:I1322"/>
    <mergeCell ref="J1318:J1322"/>
    <mergeCell ref="K1318:K1322"/>
    <mergeCell ref="L1318:L1322"/>
    <mergeCell ref="R1323:R1327"/>
    <mergeCell ref="A1278:A1302"/>
    <mergeCell ref="B1278:B1302"/>
    <mergeCell ref="C1278:C1302"/>
    <mergeCell ref="D1278:D1302"/>
    <mergeCell ref="E1278:E1302"/>
    <mergeCell ref="F1278:F1302"/>
    <mergeCell ref="Q1278:Q1282"/>
    <mergeCell ref="R1278:R1282"/>
    <mergeCell ref="Q1293:Q1297"/>
    <mergeCell ref="R1293:R1297"/>
    <mergeCell ref="G1278:G1302"/>
    <mergeCell ref="H1278:H1302"/>
    <mergeCell ref="I1278:I1282"/>
    <mergeCell ref="J1278:J1282"/>
    <mergeCell ref="K1278:K1282"/>
    <mergeCell ref="L1278:L1282"/>
    <mergeCell ref="L1283:L1287"/>
    <mergeCell ref="Q1283:Q1287"/>
    <mergeCell ref="R1283:R1287"/>
    <mergeCell ref="M1278:M1302"/>
    <mergeCell ref="N1278:N1302"/>
    <mergeCell ref="O1278:O1302"/>
    <mergeCell ref="P1278:P1302"/>
    <mergeCell ref="I1293:I1297"/>
    <mergeCell ref="J1293:J1297"/>
    <mergeCell ref="K1293:K1297"/>
    <mergeCell ref="L1293:L1297"/>
    <mergeCell ref="R1298:R1302"/>
    <mergeCell ref="I1288:I1292"/>
    <mergeCell ref="J1288:J1292"/>
    <mergeCell ref="K1288:K1292"/>
    <mergeCell ref="L1288:L1292"/>
    <mergeCell ref="Q1288:Q1292"/>
    <mergeCell ref="R1288:R1292"/>
    <mergeCell ref="AR1288:AR1292"/>
    <mergeCell ref="AO1278:AO1302"/>
    <mergeCell ref="AP1278:AP1302"/>
    <mergeCell ref="AR1293:AR1297"/>
    <mergeCell ref="I1298:I1302"/>
    <mergeCell ref="J1298:J1302"/>
    <mergeCell ref="K1298:K1302"/>
    <mergeCell ref="L1298:L1302"/>
    <mergeCell ref="Q1298:Q1302"/>
    <mergeCell ref="AR1253:AR1257"/>
    <mergeCell ref="AC1253:AC1277"/>
    <mergeCell ref="AD1253:AD1277"/>
    <mergeCell ref="AE1253:AE1277"/>
    <mergeCell ref="AF1253:AF1277"/>
    <mergeCell ref="AG1253:AG1277"/>
    <mergeCell ref="AH1253:AH1277"/>
    <mergeCell ref="AI1253:AI1277"/>
    <mergeCell ref="AJ1253:AJ1277"/>
    <mergeCell ref="AK1253:AK1277"/>
    <mergeCell ref="AL1253:AL1277"/>
    <mergeCell ref="AM1253:AM1277"/>
    <mergeCell ref="AN1253:AN1277"/>
    <mergeCell ref="I1283:I1287"/>
    <mergeCell ref="J1283:J1287"/>
    <mergeCell ref="K1283:K1287"/>
    <mergeCell ref="A1253:A1277"/>
    <mergeCell ref="B1253:B1277"/>
    <mergeCell ref="C1253:C1277"/>
    <mergeCell ref="D1253:D1277"/>
    <mergeCell ref="E1253:E1277"/>
    <mergeCell ref="F1253:F1277"/>
    <mergeCell ref="Q1253:Q1257"/>
    <mergeCell ref="R1253:R1257"/>
    <mergeCell ref="Q1268:Q1272"/>
    <mergeCell ref="R1268:R1272"/>
    <mergeCell ref="G1253:G1277"/>
    <mergeCell ref="H1253:H1277"/>
    <mergeCell ref="I1253:I1257"/>
    <mergeCell ref="J1253:J1257"/>
    <mergeCell ref="K1253:K1257"/>
    <mergeCell ref="L1253:L1257"/>
    <mergeCell ref="AR1258:AR1262"/>
    <mergeCell ref="I1263:I1267"/>
    <mergeCell ref="J1263:J1267"/>
    <mergeCell ref="K1263:K1267"/>
    <mergeCell ref="L1263:L1267"/>
    <mergeCell ref="Q1263:Q1267"/>
    <mergeCell ref="R1263:R1267"/>
    <mergeCell ref="AR1263:AR1267"/>
    <mergeCell ref="AO1253:AO1277"/>
    <mergeCell ref="AP1253:AP1277"/>
    <mergeCell ref="AR1268:AR1272"/>
    <mergeCell ref="I1273:I1277"/>
    <mergeCell ref="AR1248:AR1252"/>
    <mergeCell ref="AQ1228:AQ1252"/>
    <mergeCell ref="AR1228:AR1232"/>
    <mergeCell ref="AC1228:AC1252"/>
    <mergeCell ref="AD1228:AD1252"/>
    <mergeCell ref="AE1228:AE1252"/>
    <mergeCell ref="AF1228:AF1252"/>
    <mergeCell ref="AG1228:AG1252"/>
    <mergeCell ref="AH1228:AH1252"/>
    <mergeCell ref="AI1228:AI1252"/>
    <mergeCell ref="AJ1228:AJ1252"/>
    <mergeCell ref="AK1228:AK1252"/>
    <mergeCell ref="AL1228:AL1252"/>
    <mergeCell ref="AM1228:AM1252"/>
    <mergeCell ref="AN1228:AN1252"/>
    <mergeCell ref="AR1298:AR1302"/>
    <mergeCell ref="AQ1278:AQ1302"/>
    <mergeCell ref="AR1278:AR1282"/>
    <mergeCell ref="AC1278:AC1302"/>
    <mergeCell ref="AR1283:AR1287"/>
    <mergeCell ref="I1258:I1262"/>
    <mergeCell ref="J1258:J1262"/>
    <mergeCell ref="K1258:K1262"/>
    <mergeCell ref="L1258:L1262"/>
    <mergeCell ref="Q1258:Q1262"/>
    <mergeCell ref="R1258:R1262"/>
    <mergeCell ref="M1253:M1277"/>
    <mergeCell ref="N1253:N1277"/>
    <mergeCell ref="O1253:O1277"/>
    <mergeCell ref="P1253:P1277"/>
    <mergeCell ref="I1268:I1272"/>
    <mergeCell ref="J1268:J1272"/>
    <mergeCell ref="K1268:K1272"/>
    <mergeCell ref="L1268:L1272"/>
    <mergeCell ref="R1273:R1277"/>
    <mergeCell ref="AR1273:AR1277"/>
    <mergeCell ref="AQ1253:AQ1277"/>
    <mergeCell ref="J1273:J1277"/>
    <mergeCell ref="K1273:K1277"/>
    <mergeCell ref="L1273:L1277"/>
    <mergeCell ref="Q1273:Q1277"/>
    <mergeCell ref="A1228:A1252"/>
    <mergeCell ref="B1228:B1252"/>
    <mergeCell ref="C1228:C1252"/>
    <mergeCell ref="D1228:D1252"/>
    <mergeCell ref="E1228:E1252"/>
    <mergeCell ref="F1228:F1252"/>
    <mergeCell ref="Q1228:Q1232"/>
    <mergeCell ref="R1228:R1232"/>
    <mergeCell ref="Q1243:Q1247"/>
    <mergeCell ref="R1243:R1247"/>
    <mergeCell ref="G1228:G1252"/>
    <mergeCell ref="H1228:H1252"/>
    <mergeCell ref="I1228:I1232"/>
    <mergeCell ref="J1228:J1232"/>
    <mergeCell ref="K1228:K1232"/>
    <mergeCell ref="L1228:L1232"/>
    <mergeCell ref="AR1233:AR1237"/>
    <mergeCell ref="I1238:I1242"/>
    <mergeCell ref="J1238:J1242"/>
    <mergeCell ref="K1238:K1242"/>
    <mergeCell ref="L1238:L1242"/>
    <mergeCell ref="Q1238:Q1242"/>
    <mergeCell ref="R1238:R1242"/>
    <mergeCell ref="AR1238:AR1242"/>
    <mergeCell ref="AO1228:AO1252"/>
    <mergeCell ref="AP1228:AP1252"/>
    <mergeCell ref="AR1243:AR1247"/>
    <mergeCell ref="I1248:I1252"/>
    <mergeCell ref="J1248:J1252"/>
    <mergeCell ref="K1248:K1252"/>
    <mergeCell ref="L1248:L1252"/>
    <mergeCell ref="Q1248:Q1252"/>
    <mergeCell ref="AD1203:AD1227"/>
    <mergeCell ref="AE1203:AE1227"/>
    <mergeCell ref="AF1203:AF1227"/>
    <mergeCell ref="AG1203:AG1227"/>
    <mergeCell ref="AH1203:AH1227"/>
    <mergeCell ref="AI1203:AI1227"/>
    <mergeCell ref="AJ1203:AJ1227"/>
    <mergeCell ref="AK1203:AK1227"/>
    <mergeCell ref="AL1203:AL1227"/>
    <mergeCell ref="AM1203:AM1227"/>
    <mergeCell ref="AN1203:AN1227"/>
    <mergeCell ref="I1233:I1237"/>
    <mergeCell ref="J1233:J1237"/>
    <mergeCell ref="K1233:K1237"/>
    <mergeCell ref="L1233:L1237"/>
    <mergeCell ref="Q1233:Q1237"/>
    <mergeCell ref="R1233:R1237"/>
    <mergeCell ref="M1228:M1252"/>
    <mergeCell ref="N1228:N1252"/>
    <mergeCell ref="O1228:O1252"/>
    <mergeCell ref="P1228:P1252"/>
    <mergeCell ref="I1243:I1247"/>
    <mergeCell ref="J1243:J1247"/>
    <mergeCell ref="K1243:K1247"/>
    <mergeCell ref="L1243:L1247"/>
    <mergeCell ref="R1248:R1252"/>
    <mergeCell ref="A1203:A1227"/>
    <mergeCell ref="B1203:B1227"/>
    <mergeCell ref="C1203:C1227"/>
    <mergeCell ref="D1203:D1227"/>
    <mergeCell ref="E1203:E1227"/>
    <mergeCell ref="F1203:F1227"/>
    <mergeCell ref="Q1203:Q1207"/>
    <mergeCell ref="R1203:R1207"/>
    <mergeCell ref="Q1218:Q1222"/>
    <mergeCell ref="R1218:R1222"/>
    <mergeCell ref="G1203:G1227"/>
    <mergeCell ref="H1203:H1227"/>
    <mergeCell ref="I1203:I1207"/>
    <mergeCell ref="J1203:J1207"/>
    <mergeCell ref="K1203:K1207"/>
    <mergeCell ref="L1203:L1207"/>
    <mergeCell ref="AR1208:AR1212"/>
    <mergeCell ref="I1213:I1217"/>
    <mergeCell ref="J1213:J1217"/>
    <mergeCell ref="K1213:K1217"/>
    <mergeCell ref="L1213:L1217"/>
    <mergeCell ref="Q1213:Q1217"/>
    <mergeCell ref="R1213:R1217"/>
    <mergeCell ref="AR1213:AR1217"/>
    <mergeCell ref="AO1203:AO1227"/>
    <mergeCell ref="AP1203:AP1227"/>
    <mergeCell ref="AR1218:AR1222"/>
    <mergeCell ref="I1223:I1227"/>
    <mergeCell ref="J1223:J1227"/>
    <mergeCell ref="K1223:K1227"/>
    <mergeCell ref="L1223:L1227"/>
    <mergeCell ref="Q1223:Q1227"/>
    <mergeCell ref="AR1178:AR1182"/>
    <mergeCell ref="AC1178:AC1202"/>
    <mergeCell ref="AD1178:AD1202"/>
    <mergeCell ref="AE1178:AE1202"/>
    <mergeCell ref="AF1178:AF1202"/>
    <mergeCell ref="AG1178:AG1202"/>
    <mergeCell ref="AH1178:AH1202"/>
    <mergeCell ref="AI1178:AI1202"/>
    <mergeCell ref="AJ1178:AJ1202"/>
    <mergeCell ref="AK1178:AK1202"/>
    <mergeCell ref="AL1178:AL1202"/>
    <mergeCell ref="AM1178:AM1202"/>
    <mergeCell ref="AN1178:AN1202"/>
    <mergeCell ref="I1208:I1212"/>
    <mergeCell ref="J1208:J1212"/>
    <mergeCell ref="K1208:K1212"/>
    <mergeCell ref="L1208:L1212"/>
    <mergeCell ref="Q1208:Q1212"/>
    <mergeCell ref="R1208:R1212"/>
    <mergeCell ref="M1203:M1227"/>
    <mergeCell ref="N1203:N1227"/>
    <mergeCell ref="O1203:O1227"/>
    <mergeCell ref="P1203:P1227"/>
    <mergeCell ref="I1218:I1222"/>
    <mergeCell ref="J1218:J1222"/>
    <mergeCell ref="K1218:K1222"/>
    <mergeCell ref="L1218:L1222"/>
    <mergeCell ref="R1223:R1227"/>
    <mergeCell ref="AR1223:AR1227"/>
    <mergeCell ref="AQ1203:AQ1227"/>
    <mergeCell ref="AR1203:AR1207"/>
    <mergeCell ref="AC1203:AC1227"/>
    <mergeCell ref="A1178:A1202"/>
    <mergeCell ref="B1178:B1202"/>
    <mergeCell ref="C1178:C1202"/>
    <mergeCell ref="D1178:D1202"/>
    <mergeCell ref="E1178:E1202"/>
    <mergeCell ref="F1178:F1202"/>
    <mergeCell ref="Q1178:Q1182"/>
    <mergeCell ref="R1178:R1182"/>
    <mergeCell ref="Q1193:Q1197"/>
    <mergeCell ref="R1193:R1197"/>
    <mergeCell ref="G1178:G1202"/>
    <mergeCell ref="H1178:H1202"/>
    <mergeCell ref="I1178:I1182"/>
    <mergeCell ref="J1178:J1182"/>
    <mergeCell ref="K1178:K1182"/>
    <mergeCell ref="L1178:L1182"/>
    <mergeCell ref="AR1183:AR1187"/>
    <mergeCell ref="I1188:I1192"/>
    <mergeCell ref="J1188:J1192"/>
    <mergeCell ref="K1188:K1192"/>
    <mergeCell ref="L1188:L1192"/>
    <mergeCell ref="Q1188:Q1192"/>
    <mergeCell ref="R1188:R1192"/>
    <mergeCell ref="AR1188:AR1192"/>
    <mergeCell ref="AO1178:AO1202"/>
    <mergeCell ref="AP1178:AP1202"/>
    <mergeCell ref="AR1193:AR1197"/>
    <mergeCell ref="I1198:I1202"/>
    <mergeCell ref="J1198:J1202"/>
    <mergeCell ref="K1198:K1202"/>
    <mergeCell ref="L1198:L1202"/>
    <mergeCell ref="Q1198:Q1202"/>
    <mergeCell ref="AR1173:AR1177"/>
    <mergeCell ref="AQ1153:AQ1177"/>
    <mergeCell ref="AR1153:AR1157"/>
    <mergeCell ref="AC1153:AC1177"/>
    <mergeCell ref="AD1153:AD1177"/>
    <mergeCell ref="AE1153:AE1177"/>
    <mergeCell ref="AF1153:AF1177"/>
    <mergeCell ref="AG1153:AG1177"/>
    <mergeCell ref="AH1153:AH1177"/>
    <mergeCell ref="AI1153:AI1177"/>
    <mergeCell ref="AJ1153:AJ1177"/>
    <mergeCell ref="AK1153:AK1177"/>
    <mergeCell ref="AL1153:AL1177"/>
    <mergeCell ref="AM1153:AM1177"/>
    <mergeCell ref="AN1153:AN1177"/>
    <mergeCell ref="I1183:I1187"/>
    <mergeCell ref="J1183:J1187"/>
    <mergeCell ref="K1183:K1187"/>
    <mergeCell ref="L1183:L1187"/>
    <mergeCell ref="Q1183:Q1187"/>
    <mergeCell ref="R1183:R1187"/>
    <mergeCell ref="M1178:M1202"/>
    <mergeCell ref="N1178:N1202"/>
    <mergeCell ref="O1178:O1202"/>
    <mergeCell ref="P1178:P1202"/>
    <mergeCell ref="I1193:I1197"/>
    <mergeCell ref="J1193:J1197"/>
    <mergeCell ref="K1193:K1197"/>
    <mergeCell ref="L1193:L1197"/>
    <mergeCell ref="R1198:R1202"/>
    <mergeCell ref="AR1198:AR1202"/>
    <mergeCell ref="AQ1178:AQ1202"/>
    <mergeCell ref="A1153:A1177"/>
    <mergeCell ref="B1153:B1177"/>
    <mergeCell ref="C1153:C1177"/>
    <mergeCell ref="D1153:D1177"/>
    <mergeCell ref="E1153:E1177"/>
    <mergeCell ref="F1153:F1177"/>
    <mergeCell ref="Q1153:Q1157"/>
    <mergeCell ref="R1153:R1157"/>
    <mergeCell ref="Q1168:Q1172"/>
    <mergeCell ref="R1168:R1172"/>
    <mergeCell ref="G1153:G1177"/>
    <mergeCell ref="H1153:H1177"/>
    <mergeCell ref="I1153:I1157"/>
    <mergeCell ref="J1153:J1157"/>
    <mergeCell ref="K1153:K1157"/>
    <mergeCell ref="L1153:L1157"/>
    <mergeCell ref="AR1158:AR1162"/>
    <mergeCell ref="I1163:I1167"/>
    <mergeCell ref="J1163:J1167"/>
    <mergeCell ref="K1163:K1167"/>
    <mergeCell ref="L1163:L1167"/>
    <mergeCell ref="Q1163:Q1167"/>
    <mergeCell ref="R1163:R1167"/>
    <mergeCell ref="AR1163:AR1167"/>
    <mergeCell ref="AO1153:AO1177"/>
    <mergeCell ref="AP1153:AP1177"/>
    <mergeCell ref="AR1168:AR1172"/>
    <mergeCell ref="I1173:I1177"/>
    <mergeCell ref="J1173:J1177"/>
    <mergeCell ref="K1173:K1177"/>
    <mergeCell ref="L1173:L1177"/>
    <mergeCell ref="Q1173:Q1177"/>
    <mergeCell ref="AD1128:AD1152"/>
    <mergeCell ref="AE1128:AE1152"/>
    <mergeCell ref="AF1128:AF1152"/>
    <mergeCell ref="AG1128:AG1152"/>
    <mergeCell ref="AH1128:AH1152"/>
    <mergeCell ref="AI1128:AI1152"/>
    <mergeCell ref="AJ1128:AJ1152"/>
    <mergeCell ref="AK1128:AK1152"/>
    <mergeCell ref="AL1128:AL1152"/>
    <mergeCell ref="AM1128:AM1152"/>
    <mergeCell ref="AN1128:AN1152"/>
    <mergeCell ref="I1158:I1162"/>
    <mergeCell ref="J1158:J1162"/>
    <mergeCell ref="K1158:K1162"/>
    <mergeCell ref="L1158:L1162"/>
    <mergeCell ref="Q1158:Q1162"/>
    <mergeCell ref="R1158:R1162"/>
    <mergeCell ref="M1153:M1177"/>
    <mergeCell ref="N1153:N1177"/>
    <mergeCell ref="O1153:O1177"/>
    <mergeCell ref="P1153:P1177"/>
    <mergeCell ref="I1168:I1172"/>
    <mergeCell ref="J1168:J1172"/>
    <mergeCell ref="K1168:K1172"/>
    <mergeCell ref="L1168:L1172"/>
    <mergeCell ref="R1173:R1177"/>
    <mergeCell ref="A1128:A1152"/>
    <mergeCell ref="B1128:B1152"/>
    <mergeCell ref="C1128:C1152"/>
    <mergeCell ref="D1128:D1152"/>
    <mergeCell ref="E1128:E1152"/>
    <mergeCell ref="F1128:F1152"/>
    <mergeCell ref="Q1128:Q1132"/>
    <mergeCell ref="R1128:R1132"/>
    <mergeCell ref="Q1143:Q1147"/>
    <mergeCell ref="R1143:R1147"/>
    <mergeCell ref="G1128:G1152"/>
    <mergeCell ref="H1128:H1152"/>
    <mergeCell ref="I1128:I1132"/>
    <mergeCell ref="J1128:J1132"/>
    <mergeCell ref="K1128:K1132"/>
    <mergeCell ref="L1128:L1132"/>
    <mergeCell ref="AR1133:AR1137"/>
    <mergeCell ref="I1138:I1142"/>
    <mergeCell ref="J1138:J1142"/>
    <mergeCell ref="K1138:K1142"/>
    <mergeCell ref="L1138:L1142"/>
    <mergeCell ref="Q1138:Q1142"/>
    <mergeCell ref="R1138:R1142"/>
    <mergeCell ref="AR1138:AR1142"/>
    <mergeCell ref="AO1128:AO1152"/>
    <mergeCell ref="AP1128:AP1152"/>
    <mergeCell ref="AR1143:AR1147"/>
    <mergeCell ref="I1148:I1152"/>
    <mergeCell ref="J1148:J1152"/>
    <mergeCell ref="K1148:K1152"/>
    <mergeCell ref="L1148:L1152"/>
    <mergeCell ref="Q1148:Q1152"/>
    <mergeCell ref="AR1103:AR1107"/>
    <mergeCell ref="AC1103:AC1127"/>
    <mergeCell ref="AD1103:AD1127"/>
    <mergeCell ref="AE1103:AE1127"/>
    <mergeCell ref="AF1103:AF1127"/>
    <mergeCell ref="AG1103:AG1127"/>
    <mergeCell ref="AH1103:AH1127"/>
    <mergeCell ref="AI1103:AI1127"/>
    <mergeCell ref="AJ1103:AJ1127"/>
    <mergeCell ref="AK1103:AK1127"/>
    <mergeCell ref="AL1103:AL1127"/>
    <mergeCell ref="AM1103:AM1127"/>
    <mergeCell ref="AN1103:AN1127"/>
    <mergeCell ref="I1133:I1137"/>
    <mergeCell ref="J1133:J1137"/>
    <mergeCell ref="K1133:K1137"/>
    <mergeCell ref="L1133:L1137"/>
    <mergeCell ref="Q1133:Q1137"/>
    <mergeCell ref="R1133:R1137"/>
    <mergeCell ref="M1128:M1152"/>
    <mergeCell ref="N1128:N1152"/>
    <mergeCell ref="O1128:O1152"/>
    <mergeCell ref="P1128:P1152"/>
    <mergeCell ref="I1143:I1147"/>
    <mergeCell ref="J1143:J1147"/>
    <mergeCell ref="K1143:K1147"/>
    <mergeCell ref="L1143:L1147"/>
    <mergeCell ref="R1148:R1152"/>
    <mergeCell ref="AR1148:AR1152"/>
    <mergeCell ref="AQ1128:AQ1152"/>
    <mergeCell ref="AR1128:AR1132"/>
    <mergeCell ref="AC1128:AC1152"/>
    <mergeCell ref="A1103:A1127"/>
    <mergeCell ref="B1103:B1127"/>
    <mergeCell ref="C1103:C1127"/>
    <mergeCell ref="D1103:D1127"/>
    <mergeCell ref="E1103:E1127"/>
    <mergeCell ref="F1103:F1127"/>
    <mergeCell ref="Q1103:Q1107"/>
    <mergeCell ref="R1103:R1107"/>
    <mergeCell ref="Q1118:Q1122"/>
    <mergeCell ref="R1118:R1122"/>
    <mergeCell ref="G1103:G1127"/>
    <mergeCell ref="H1103:H1127"/>
    <mergeCell ref="I1103:I1107"/>
    <mergeCell ref="J1103:J1107"/>
    <mergeCell ref="K1103:K1107"/>
    <mergeCell ref="L1103:L1107"/>
    <mergeCell ref="AR1108:AR1112"/>
    <mergeCell ref="I1113:I1117"/>
    <mergeCell ref="J1113:J1117"/>
    <mergeCell ref="K1113:K1117"/>
    <mergeCell ref="L1113:L1117"/>
    <mergeCell ref="Q1113:Q1117"/>
    <mergeCell ref="R1113:R1117"/>
    <mergeCell ref="AR1113:AR1117"/>
    <mergeCell ref="AO1103:AO1127"/>
    <mergeCell ref="AP1103:AP1127"/>
    <mergeCell ref="AR1118:AR1122"/>
    <mergeCell ref="I1123:I1127"/>
    <mergeCell ref="J1123:J1127"/>
    <mergeCell ref="K1123:K1127"/>
    <mergeCell ref="L1123:L1127"/>
    <mergeCell ref="Q1123:Q1127"/>
    <mergeCell ref="AR1098:AR1102"/>
    <mergeCell ref="AQ1078:AQ1102"/>
    <mergeCell ref="AR1078:AR1082"/>
    <mergeCell ref="AC1078:AC1102"/>
    <mergeCell ref="AD1078:AD1102"/>
    <mergeCell ref="AE1078:AE1102"/>
    <mergeCell ref="AF1078:AF1102"/>
    <mergeCell ref="AG1078:AG1102"/>
    <mergeCell ref="AH1078:AH1102"/>
    <mergeCell ref="AI1078:AI1102"/>
    <mergeCell ref="AJ1078:AJ1102"/>
    <mergeCell ref="AK1078:AK1102"/>
    <mergeCell ref="AL1078:AL1102"/>
    <mergeCell ref="AM1078:AM1102"/>
    <mergeCell ref="AN1078:AN1102"/>
    <mergeCell ref="I1108:I1112"/>
    <mergeCell ref="J1108:J1112"/>
    <mergeCell ref="K1108:K1112"/>
    <mergeCell ref="L1108:L1112"/>
    <mergeCell ref="Q1108:Q1112"/>
    <mergeCell ref="R1108:R1112"/>
    <mergeCell ref="M1103:M1127"/>
    <mergeCell ref="N1103:N1127"/>
    <mergeCell ref="O1103:O1127"/>
    <mergeCell ref="P1103:P1127"/>
    <mergeCell ref="I1118:I1122"/>
    <mergeCell ref="J1118:J1122"/>
    <mergeCell ref="K1118:K1122"/>
    <mergeCell ref="L1118:L1122"/>
    <mergeCell ref="R1123:R1127"/>
    <mergeCell ref="AR1123:AR1127"/>
    <mergeCell ref="AQ1103:AQ1127"/>
    <mergeCell ref="A1078:A1102"/>
    <mergeCell ref="B1078:B1102"/>
    <mergeCell ref="C1078:C1102"/>
    <mergeCell ref="D1078:D1102"/>
    <mergeCell ref="E1078:E1102"/>
    <mergeCell ref="F1078:F1102"/>
    <mergeCell ref="Q1078:Q1082"/>
    <mergeCell ref="R1078:R1082"/>
    <mergeCell ref="Q1093:Q1097"/>
    <mergeCell ref="R1093:R1097"/>
    <mergeCell ref="G1078:G1102"/>
    <mergeCell ref="H1078:H1102"/>
    <mergeCell ref="I1078:I1082"/>
    <mergeCell ref="J1078:J1082"/>
    <mergeCell ref="K1078:K1082"/>
    <mergeCell ref="L1078:L1082"/>
    <mergeCell ref="AR1083:AR1087"/>
    <mergeCell ref="I1088:I1092"/>
    <mergeCell ref="J1088:J1092"/>
    <mergeCell ref="K1088:K1092"/>
    <mergeCell ref="L1088:L1092"/>
    <mergeCell ref="Q1088:Q1092"/>
    <mergeCell ref="R1088:R1092"/>
    <mergeCell ref="AR1088:AR1092"/>
    <mergeCell ref="AO1078:AO1102"/>
    <mergeCell ref="AP1078:AP1102"/>
    <mergeCell ref="AR1093:AR1097"/>
    <mergeCell ref="I1098:I1102"/>
    <mergeCell ref="J1098:J1102"/>
    <mergeCell ref="K1098:K1102"/>
    <mergeCell ref="L1098:L1102"/>
    <mergeCell ref="Q1098:Q1102"/>
    <mergeCell ref="AD1053:AD1077"/>
    <mergeCell ref="AE1053:AE1077"/>
    <mergeCell ref="AF1053:AF1077"/>
    <mergeCell ref="AG1053:AG1077"/>
    <mergeCell ref="AH1053:AH1077"/>
    <mergeCell ref="AI1053:AI1077"/>
    <mergeCell ref="AJ1053:AJ1077"/>
    <mergeCell ref="AK1053:AK1077"/>
    <mergeCell ref="AL1053:AL1077"/>
    <mergeCell ref="AM1053:AM1077"/>
    <mergeCell ref="AN1053:AN1077"/>
    <mergeCell ref="I1083:I1087"/>
    <mergeCell ref="J1083:J1087"/>
    <mergeCell ref="K1083:K1087"/>
    <mergeCell ref="L1083:L1087"/>
    <mergeCell ref="Q1083:Q1087"/>
    <mergeCell ref="R1083:R1087"/>
    <mergeCell ref="M1078:M1102"/>
    <mergeCell ref="N1078:N1102"/>
    <mergeCell ref="O1078:O1102"/>
    <mergeCell ref="P1078:P1102"/>
    <mergeCell ref="I1093:I1097"/>
    <mergeCell ref="J1093:J1097"/>
    <mergeCell ref="K1093:K1097"/>
    <mergeCell ref="L1093:L1097"/>
    <mergeCell ref="R1098:R1102"/>
    <mergeCell ref="A1053:A1077"/>
    <mergeCell ref="B1053:B1077"/>
    <mergeCell ref="C1053:C1077"/>
    <mergeCell ref="D1053:D1077"/>
    <mergeCell ref="E1053:E1077"/>
    <mergeCell ref="F1053:F1077"/>
    <mergeCell ref="Q1053:Q1057"/>
    <mergeCell ref="R1053:R1057"/>
    <mergeCell ref="Q1068:Q1072"/>
    <mergeCell ref="R1068:R1072"/>
    <mergeCell ref="G1053:G1077"/>
    <mergeCell ref="H1053:H1077"/>
    <mergeCell ref="I1053:I1057"/>
    <mergeCell ref="J1053:J1057"/>
    <mergeCell ref="K1053:K1057"/>
    <mergeCell ref="L1053:L1057"/>
    <mergeCell ref="AR1058:AR1062"/>
    <mergeCell ref="I1063:I1067"/>
    <mergeCell ref="J1063:J1067"/>
    <mergeCell ref="K1063:K1067"/>
    <mergeCell ref="L1063:L1067"/>
    <mergeCell ref="Q1063:Q1067"/>
    <mergeCell ref="R1063:R1067"/>
    <mergeCell ref="AR1063:AR1067"/>
    <mergeCell ref="AO1053:AO1077"/>
    <mergeCell ref="AP1053:AP1077"/>
    <mergeCell ref="AR1068:AR1072"/>
    <mergeCell ref="I1073:I1077"/>
    <mergeCell ref="J1073:J1077"/>
    <mergeCell ref="K1073:K1077"/>
    <mergeCell ref="L1073:L1077"/>
    <mergeCell ref="Q1073:Q1077"/>
    <mergeCell ref="AR1028:AR1032"/>
    <mergeCell ref="AC1028:AC1052"/>
    <mergeCell ref="AD1028:AD1052"/>
    <mergeCell ref="AE1028:AE1052"/>
    <mergeCell ref="AF1028:AF1052"/>
    <mergeCell ref="AG1028:AG1052"/>
    <mergeCell ref="AH1028:AH1052"/>
    <mergeCell ref="AI1028:AI1052"/>
    <mergeCell ref="AJ1028:AJ1052"/>
    <mergeCell ref="AK1028:AK1052"/>
    <mergeCell ref="AL1028:AL1052"/>
    <mergeCell ref="AM1028:AM1052"/>
    <mergeCell ref="AN1028:AN1052"/>
    <mergeCell ref="I1058:I1062"/>
    <mergeCell ref="J1058:J1062"/>
    <mergeCell ref="K1058:K1062"/>
    <mergeCell ref="L1058:L1062"/>
    <mergeCell ref="Q1058:Q1062"/>
    <mergeCell ref="R1058:R1062"/>
    <mergeCell ref="M1053:M1077"/>
    <mergeCell ref="N1053:N1077"/>
    <mergeCell ref="O1053:O1077"/>
    <mergeCell ref="P1053:P1077"/>
    <mergeCell ref="I1068:I1072"/>
    <mergeCell ref="J1068:J1072"/>
    <mergeCell ref="K1068:K1072"/>
    <mergeCell ref="L1068:L1072"/>
    <mergeCell ref="R1073:R1077"/>
    <mergeCell ref="AR1073:AR1077"/>
    <mergeCell ref="AQ1053:AQ1077"/>
    <mergeCell ref="AR1053:AR1057"/>
    <mergeCell ref="AC1053:AC1077"/>
    <mergeCell ref="A1028:A1052"/>
    <mergeCell ref="B1028:B1052"/>
    <mergeCell ref="C1028:C1052"/>
    <mergeCell ref="D1028:D1052"/>
    <mergeCell ref="E1028:E1052"/>
    <mergeCell ref="F1028:F1052"/>
    <mergeCell ref="Q1028:Q1032"/>
    <mergeCell ref="R1028:R1032"/>
    <mergeCell ref="Q1043:Q1047"/>
    <mergeCell ref="R1043:R1047"/>
    <mergeCell ref="G1028:G1052"/>
    <mergeCell ref="H1028:H1052"/>
    <mergeCell ref="I1028:I1032"/>
    <mergeCell ref="J1028:J1032"/>
    <mergeCell ref="K1028:K1032"/>
    <mergeCell ref="L1028:L1032"/>
    <mergeCell ref="AR1033:AR1037"/>
    <mergeCell ref="I1038:I1042"/>
    <mergeCell ref="J1038:J1042"/>
    <mergeCell ref="K1038:K1042"/>
    <mergeCell ref="L1038:L1042"/>
    <mergeCell ref="Q1038:Q1042"/>
    <mergeCell ref="R1038:R1042"/>
    <mergeCell ref="AR1038:AR1042"/>
    <mergeCell ref="AO1028:AO1052"/>
    <mergeCell ref="AP1028:AP1052"/>
    <mergeCell ref="AR1043:AR1047"/>
    <mergeCell ref="I1048:I1052"/>
    <mergeCell ref="J1048:J1052"/>
    <mergeCell ref="K1048:K1052"/>
    <mergeCell ref="L1048:L1052"/>
    <mergeCell ref="Q1048:Q1052"/>
    <mergeCell ref="AR1023:AR1027"/>
    <mergeCell ref="AQ1003:AQ1027"/>
    <mergeCell ref="AR1003:AR1007"/>
    <mergeCell ref="AC1003:AC1027"/>
    <mergeCell ref="AD1003:AD1027"/>
    <mergeCell ref="AE1003:AE1027"/>
    <mergeCell ref="AF1003:AF1027"/>
    <mergeCell ref="AG1003:AG1027"/>
    <mergeCell ref="AH1003:AH1027"/>
    <mergeCell ref="AI1003:AI1027"/>
    <mergeCell ref="AJ1003:AJ1027"/>
    <mergeCell ref="AK1003:AK1027"/>
    <mergeCell ref="AL1003:AL1027"/>
    <mergeCell ref="AM1003:AM1027"/>
    <mergeCell ref="AN1003:AN1027"/>
    <mergeCell ref="I1033:I1037"/>
    <mergeCell ref="J1033:J1037"/>
    <mergeCell ref="K1033:K1037"/>
    <mergeCell ref="L1033:L1037"/>
    <mergeCell ref="Q1033:Q1037"/>
    <mergeCell ref="R1033:R1037"/>
    <mergeCell ref="M1028:M1052"/>
    <mergeCell ref="N1028:N1052"/>
    <mergeCell ref="O1028:O1052"/>
    <mergeCell ref="P1028:P1052"/>
    <mergeCell ref="I1043:I1047"/>
    <mergeCell ref="J1043:J1047"/>
    <mergeCell ref="K1043:K1047"/>
    <mergeCell ref="L1043:L1047"/>
    <mergeCell ref="R1048:R1052"/>
    <mergeCell ref="AR1048:AR1052"/>
    <mergeCell ref="AQ1028:AQ1052"/>
    <mergeCell ref="A1003:A1027"/>
    <mergeCell ref="B1003:B1027"/>
    <mergeCell ref="C1003:C1027"/>
    <mergeCell ref="D1003:D1027"/>
    <mergeCell ref="E1003:E1027"/>
    <mergeCell ref="F1003:F1027"/>
    <mergeCell ref="Q1003:Q1007"/>
    <mergeCell ref="R1003:R1007"/>
    <mergeCell ref="Q1018:Q1022"/>
    <mergeCell ref="R1018:R1022"/>
    <mergeCell ref="G1003:G1027"/>
    <mergeCell ref="H1003:H1027"/>
    <mergeCell ref="I1003:I1007"/>
    <mergeCell ref="J1003:J1007"/>
    <mergeCell ref="K1003:K1007"/>
    <mergeCell ref="L1003:L1007"/>
    <mergeCell ref="AR1008:AR1012"/>
    <mergeCell ref="I1013:I1017"/>
    <mergeCell ref="J1013:J1017"/>
    <mergeCell ref="K1013:K1017"/>
    <mergeCell ref="L1013:L1017"/>
    <mergeCell ref="Q1013:Q1017"/>
    <mergeCell ref="R1013:R1017"/>
    <mergeCell ref="AR1013:AR1017"/>
    <mergeCell ref="AO1003:AO1027"/>
    <mergeCell ref="AP1003:AP1027"/>
    <mergeCell ref="AR1018:AR1022"/>
    <mergeCell ref="I1023:I1027"/>
    <mergeCell ref="J1023:J1027"/>
    <mergeCell ref="K1023:K1027"/>
    <mergeCell ref="L1023:L1027"/>
    <mergeCell ref="Q1023:Q1027"/>
    <mergeCell ref="AD978:AD1002"/>
    <mergeCell ref="AE978:AE1002"/>
    <mergeCell ref="AF978:AF1002"/>
    <mergeCell ref="AG978:AG1002"/>
    <mergeCell ref="AH978:AH1002"/>
    <mergeCell ref="AI978:AI1002"/>
    <mergeCell ref="AJ978:AJ1002"/>
    <mergeCell ref="AK978:AK1002"/>
    <mergeCell ref="AL978:AL1002"/>
    <mergeCell ref="AM978:AM1002"/>
    <mergeCell ref="AN978:AN1002"/>
    <mergeCell ref="I1008:I1012"/>
    <mergeCell ref="J1008:J1012"/>
    <mergeCell ref="K1008:K1012"/>
    <mergeCell ref="L1008:L1012"/>
    <mergeCell ref="Q1008:Q1012"/>
    <mergeCell ref="R1008:R1012"/>
    <mergeCell ref="M1003:M1027"/>
    <mergeCell ref="N1003:N1027"/>
    <mergeCell ref="O1003:O1027"/>
    <mergeCell ref="P1003:P1027"/>
    <mergeCell ref="I1018:I1022"/>
    <mergeCell ref="J1018:J1022"/>
    <mergeCell ref="K1018:K1022"/>
    <mergeCell ref="L1018:L1022"/>
    <mergeCell ref="R1023:R1027"/>
    <mergeCell ref="A978:A1002"/>
    <mergeCell ref="B978:B1002"/>
    <mergeCell ref="C978:C1002"/>
    <mergeCell ref="D978:D1002"/>
    <mergeCell ref="E978:E1002"/>
    <mergeCell ref="F978:F1002"/>
    <mergeCell ref="Q978:Q982"/>
    <mergeCell ref="R978:R982"/>
    <mergeCell ref="Q993:Q997"/>
    <mergeCell ref="R993:R997"/>
    <mergeCell ref="G978:G1002"/>
    <mergeCell ref="H978:H1002"/>
    <mergeCell ref="I978:I982"/>
    <mergeCell ref="J978:J982"/>
    <mergeCell ref="K978:K982"/>
    <mergeCell ref="L978:L982"/>
    <mergeCell ref="AR983:AR987"/>
    <mergeCell ref="I988:I992"/>
    <mergeCell ref="J988:J992"/>
    <mergeCell ref="K988:K992"/>
    <mergeCell ref="L988:L992"/>
    <mergeCell ref="Q988:Q992"/>
    <mergeCell ref="R988:R992"/>
    <mergeCell ref="AR988:AR992"/>
    <mergeCell ref="AO978:AO1002"/>
    <mergeCell ref="AP978:AP1002"/>
    <mergeCell ref="AR993:AR997"/>
    <mergeCell ref="I998:I1002"/>
    <mergeCell ref="J998:J1002"/>
    <mergeCell ref="K998:K1002"/>
    <mergeCell ref="L998:L1002"/>
    <mergeCell ref="Q998:Q1002"/>
    <mergeCell ref="AR953:AR957"/>
    <mergeCell ref="AC953:AC977"/>
    <mergeCell ref="AD953:AD977"/>
    <mergeCell ref="AE953:AE977"/>
    <mergeCell ref="AF953:AF977"/>
    <mergeCell ref="AG953:AG977"/>
    <mergeCell ref="AH953:AH977"/>
    <mergeCell ref="AI953:AI977"/>
    <mergeCell ref="AJ953:AJ977"/>
    <mergeCell ref="AK953:AK977"/>
    <mergeCell ref="AL953:AL977"/>
    <mergeCell ref="AM953:AM977"/>
    <mergeCell ref="AN953:AN977"/>
    <mergeCell ref="I983:I987"/>
    <mergeCell ref="J983:J987"/>
    <mergeCell ref="K983:K987"/>
    <mergeCell ref="L983:L987"/>
    <mergeCell ref="Q983:Q987"/>
    <mergeCell ref="R983:R987"/>
    <mergeCell ref="M978:M1002"/>
    <mergeCell ref="N978:N1002"/>
    <mergeCell ref="O978:O1002"/>
    <mergeCell ref="P978:P1002"/>
    <mergeCell ref="I993:I997"/>
    <mergeCell ref="J993:J997"/>
    <mergeCell ref="K993:K997"/>
    <mergeCell ref="L993:L997"/>
    <mergeCell ref="R998:R1002"/>
    <mergeCell ref="AR998:AR1002"/>
    <mergeCell ref="AQ978:AQ1002"/>
    <mergeCell ref="AR978:AR982"/>
    <mergeCell ref="AC978:AC1002"/>
    <mergeCell ref="A953:A977"/>
    <mergeCell ref="B953:B977"/>
    <mergeCell ref="C953:C977"/>
    <mergeCell ref="D953:D977"/>
    <mergeCell ref="E953:E977"/>
    <mergeCell ref="F953:F977"/>
    <mergeCell ref="Q953:Q957"/>
    <mergeCell ref="R953:R957"/>
    <mergeCell ref="Q968:Q972"/>
    <mergeCell ref="R968:R972"/>
    <mergeCell ref="G953:G977"/>
    <mergeCell ref="H953:H977"/>
    <mergeCell ref="I953:I957"/>
    <mergeCell ref="J953:J957"/>
    <mergeCell ref="K953:K957"/>
    <mergeCell ref="L953:L957"/>
    <mergeCell ref="AR958:AR962"/>
    <mergeCell ref="I963:I967"/>
    <mergeCell ref="J963:J967"/>
    <mergeCell ref="K963:K967"/>
    <mergeCell ref="L963:L967"/>
    <mergeCell ref="Q963:Q967"/>
    <mergeCell ref="R963:R967"/>
    <mergeCell ref="AR963:AR967"/>
    <mergeCell ref="AO953:AO977"/>
    <mergeCell ref="AP953:AP977"/>
    <mergeCell ref="AR968:AR972"/>
    <mergeCell ref="I973:I977"/>
    <mergeCell ref="J973:J977"/>
    <mergeCell ref="K973:K977"/>
    <mergeCell ref="L973:L977"/>
    <mergeCell ref="Q973:Q977"/>
    <mergeCell ref="AR948:AR952"/>
    <mergeCell ref="AQ928:AQ952"/>
    <mergeCell ref="AR928:AR932"/>
    <mergeCell ref="AC928:AC952"/>
    <mergeCell ref="AD928:AD952"/>
    <mergeCell ref="AE928:AE952"/>
    <mergeCell ref="AF928:AF952"/>
    <mergeCell ref="AG928:AG952"/>
    <mergeCell ref="AH928:AH952"/>
    <mergeCell ref="AI928:AI952"/>
    <mergeCell ref="AJ928:AJ952"/>
    <mergeCell ref="AK928:AK952"/>
    <mergeCell ref="AL928:AL952"/>
    <mergeCell ref="AM928:AM952"/>
    <mergeCell ref="AN928:AN952"/>
    <mergeCell ref="I958:I962"/>
    <mergeCell ref="J958:J962"/>
    <mergeCell ref="K958:K962"/>
    <mergeCell ref="L958:L962"/>
    <mergeCell ref="Q958:Q962"/>
    <mergeCell ref="R958:R962"/>
    <mergeCell ref="M953:M977"/>
    <mergeCell ref="N953:N977"/>
    <mergeCell ref="O953:O977"/>
    <mergeCell ref="P953:P977"/>
    <mergeCell ref="I968:I972"/>
    <mergeCell ref="J968:J972"/>
    <mergeCell ref="K968:K972"/>
    <mergeCell ref="L968:L972"/>
    <mergeCell ref="R973:R977"/>
    <mergeCell ref="AR973:AR977"/>
    <mergeCell ref="AQ953:AQ977"/>
    <mergeCell ref="A928:A952"/>
    <mergeCell ref="B928:B952"/>
    <mergeCell ref="C928:C952"/>
    <mergeCell ref="D928:D952"/>
    <mergeCell ref="E928:E952"/>
    <mergeCell ref="F928:F952"/>
    <mergeCell ref="Q928:Q932"/>
    <mergeCell ref="R928:R932"/>
    <mergeCell ref="Q943:Q947"/>
    <mergeCell ref="R943:R947"/>
    <mergeCell ref="G928:G952"/>
    <mergeCell ref="H928:H952"/>
    <mergeCell ref="I928:I932"/>
    <mergeCell ref="J928:J932"/>
    <mergeCell ref="K928:K932"/>
    <mergeCell ref="L928:L932"/>
    <mergeCell ref="AR933:AR937"/>
    <mergeCell ref="I938:I942"/>
    <mergeCell ref="J938:J942"/>
    <mergeCell ref="K938:K942"/>
    <mergeCell ref="L938:L942"/>
    <mergeCell ref="Q938:Q942"/>
    <mergeCell ref="R938:R942"/>
    <mergeCell ref="AR938:AR942"/>
    <mergeCell ref="AO928:AO952"/>
    <mergeCell ref="AP928:AP952"/>
    <mergeCell ref="AR943:AR947"/>
    <mergeCell ref="I948:I952"/>
    <mergeCell ref="J948:J952"/>
    <mergeCell ref="K948:K952"/>
    <mergeCell ref="L948:L952"/>
    <mergeCell ref="Q948:Q952"/>
    <mergeCell ref="AD903:AD927"/>
    <mergeCell ref="AE903:AE927"/>
    <mergeCell ref="AF903:AF927"/>
    <mergeCell ref="AG903:AG927"/>
    <mergeCell ref="AH903:AH927"/>
    <mergeCell ref="AI903:AI927"/>
    <mergeCell ref="AJ903:AJ927"/>
    <mergeCell ref="AK903:AK927"/>
    <mergeCell ref="AL903:AL927"/>
    <mergeCell ref="AM903:AM927"/>
    <mergeCell ref="AN903:AN927"/>
    <mergeCell ref="I933:I937"/>
    <mergeCell ref="J933:J937"/>
    <mergeCell ref="K933:K937"/>
    <mergeCell ref="L933:L937"/>
    <mergeCell ref="Q933:Q937"/>
    <mergeCell ref="R933:R937"/>
    <mergeCell ref="M928:M952"/>
    <mergeCell ref="N928:N952"/>
    <mergeCell ref="O928:O952"/>
    <mergeCell ref="P928:P952"/>
    <mergeCell ref="I943:I947"/>
    <mergeCell ref="J943:J947"/>
    <mergeCell ref="K943:K947"/>
    <mergeCell ref="L943:L947"/>
    <mergeCell ref="R948:R952"/>
    <mergeCell ref="A903:A927"/>
    <mergeCell ref="B903:B927"/>
    <mergeCell ref="C903:C927"/>
    <mergeCell ref="D903:D927"/>
    <mergeCell ref="E903:E927"/>
    <mergeCell ref="F903:F927"/>
    <mergeCell ref="Q903:Q907"/>
    <mergeCell ref="R903:R907"/>
    <mergeCell ref="Q918:Q922"/>
    <mergeCell ref="R918:R922"/>
    <mergeCell ref="G903:G927"/>
    <mergeCell ref="H903:H927"/>
    <mergeCell ref="I903:I907"/>
    <mergeCell ref="J903:J907"/>
    <mergeCell ref="K903:K907"/>
    <mergeCell ref="L903:L907"/>
    <mergeCell ref="AR908:AR912"/>
    <mergeCell ref="I913:I917"/>
    <mergeCell ref="J913:J917"/>
    <mergeCell ref="K913:K917"/>
    <mergeCell ref="L913:L917"/>
    <mergeCell ref="Q913:Q917"/>
    <mergeCell ref="R913:R917"/>
    <mergeCell ref="AR913:AR917"/>
    <mergeCell ref="AO903:AO927"/>
    <mergeCell ref="AP903:AP927"/>
    <mergeCell ref="AR918:AR922"/>
    <mergeCell ref="I923:I927"/>
    <mergeCell ref="J923:J927"/>
    <mergeCell ref="K923:K927"/>
    <mergeCell ref="L923:L927"/>
    <mergeCell ref="Q923:Q927"/>
    <mergeCell ref="AR878:AR882"/>
    <mergeCell ref="AC878:AC902"/>
    <mergeCell ref="AD878:AD902"/>
    <mergeCell ref="AE878:AE902"/>
    <mergeCell ref="AF878:AF902"/>
    <mergeCell ref="AG878:AG902"/>
    <mergeCell ref="AH878:AH902"/>
    <mergeCell ref="AI878:AI902"/>
    <mergeCell ref="AJ878:AJ902"/>
    <mergeCell ref="AK878:AK902"/>
    <mergeCell ref="AL878:AL902"/>
    <mergeCell ref="AM878:AM902"/>
    <mergeCell ref="AN878:AN902"/>
    <mergeCell ref="I908:I912"/>
    <mergeCell ref="J908:J912"/>
    <mergeCell ref="K908:K912"/>
    <mergeCell ref="L908:L912"/>
    <mergeCell ref="Q908:Q912"/>
    <mergeCell ref="R908:R912"/>
    <mergeCell ref="M903:M927"/>
    <mergeCell ref="N903:N927"/>
    <mergeCell ref="O903:O927"/>
    <mergeCell ref="P903:P927"/>
    <mergeCell ref="I918:I922"/>
    <mergeCell ref="J918:J922"/>
    <mergeCell ref="K918:K922"/>
    <mergeCell ref="L918:L922"/>
    <mergeCell ref="R923:R927"/>
    <mergeCell ref="AR923:AR927"/>
    <mergeCell ref="AQ903:AQ927"/>
    <mergeCell ref="AR903:AR907"/>
    <mergeCell ref="AC903:AC927"/>
    <mergeCell ref="A878:A902"/>
    <mergeCell ref="B878:B902"/>
    <mergeCell ref="C878:C902"/>
    <mergeCell ref="D878:D902"/>
    <mergeCell ref="E878:E902"/>
    <mergeCell ref="F878:F902"/>
    <mergeCell ref="Q878:Q882"/>
    <mergeCell ref="R878:R882"/>
    <mergeCell ref="Q893:Q897"/>
    <mergeCell ref="R893:R897"/>
    <mergeCell ref="G878:G902"/>
    <mergeCell ref="H878:H902"/>
    <mergeCell ref="I878:I882"/>
    <mergeCell ref="J878:J882"/>
    <mergeCell ref="K878:K882"/>
    <mergeCell ref="L878:L882"/>
    <mergeCell ref="AR883:AR887"/>
    <mergeCell ref="I888:I892"/>
    <mergeCell ref="J888:J892"/>
    <mergeCell ref="K888:K892"/>
    <mergeCell ref="L888:L892"/>
    <mergeCell ref="Q888:Q892"/>
    <mergeCell ref="R888:R892"/>
    <mergeCell ref="AR888:AR892"/>
    <mergeCell ref="AO878:AO902"/>
    <mergeCell ref="AP878:AP902"/>
    <mergeCell ref="AR893:AR897"/>
    <mergeCell ref="I898:I902"/>
    <mergeCell ref="J898:J902"/>
    <mergeCell ref="K898:K902"/>
    <mergeCell ref="L898:L902"/>
    <mergeCell ref="Q898:Q902"/>
    <mergeCell ref="AR873:AR877"/>
    <mergeCell ref="AQ853:AQ877"/>
    <mergeCell ref="AR853:AR857"/>
    <mergeCell ref="AC853:AC877"/>
    <mergeCell ref="AD853:AD877"/>
    <mergeCell ref="AE853:AE877"/>
    <mergeCell ref="AF853:AF877"/>
    <mergeCell ref="AG853:AG877"/>
    <mergeCell ref="AH853:AH877"/>
    <mergeCell ref="AI853:AI877"/>
    <mergeCell ref="AJ853:AJ877"/>
    <mergeCell ref="AK853:AK877"/>
    <mergeCell ref="AL853:AL877"/>
    <mergeCell ref="AM853:AM877"/>
    <mergeCell ref="AN853:AN877"/>
    <mergeCell ref="I883:I887"/>
    <mergeCell ref="J883:J887"/>
    <mergeCell ref="K883:K887"/>
    <mergeCell ref="L883:L887"/>
    <mergeCell ref="Q883:Q887"/>
    <mergeCell ref="R883:R887"/>
    <mergeCell ref="M878:M902"/>
    <mergeCell ref="N878:N902"/>
    <mergeCell ref="O878:O902"/>
    <mergeCell ref="P878:P902"/>
    <mergeCell ref="I893:I897"/>
    <mergeCell ref="J893:J897"/>
    <mergeCell ref="K893:K897"/>
    <mergeCell ref="L893:L897"/>
    <mergeCell ref="R898:R902"/>
    <mergeCell ref="AR898:AR902"/>
    <mergeCell ref="AQ878:AQ902"/>
    <mergeCell ref="A853:A877"/>
    <mergeCell ref="B853:B877"/>
    <mergeCell ref="C853:C877"/>
    <mergeCell ref="D853:D877"/>
    <mergeCell ref="E853:E877"/>
    <mergeCell ref="F853:F877"/>
    <mergeCell ref="Q853:Q857"/>
    <mergeCell ref="R853:R857"/>
    <mergeCell ref="Q868:Q872"/>
    <mergeCell ref="R868:R872"/>
    <mergeCell ref="G853:G877"/>
    <mergeCell ref="H853:H877"/>
    <mergeCell ref="I853:I857"/>
    <mergeCell ref="J853:J857"/>
    <mergeCell ref="K853:K857"/>
    <mergeCell ref="L853:L857"/>
    <mergeCell ref="AR858:AR862"/>
    <mergeCell ref="I863:I867"/>
    <mergeCell ref="J863:J867"/>
    <mergeCell ref="K863:K867"/>
    <mergeCell ref="L863:L867"/>
    <mergeCell ref="Q863:Q867"/>
    <mergeCell ref="R863:R867"/>
    <mergeCell ref="AR863:AR867"/>
    <mergeCell ref="AO853:AO877"/>
    <mergeCell ref="AP853:AP877"/>
    <mergeCell ref="AR868:AR872"/>
    <mergeCell ref="I873:I877"/>
    <mergeCell ref="J873:J877"/>
    <mergeCell ref="K873:K877"/>
    <mergeCell ref="L873:L877"/>
    <mergeCell ref="Q873:Q877"/>
    <mergeCell ref="AD828:AD852"/>
    <mergeCell ref="AE828:AE852"/>
    <mergeCell ref="AF828:AF852"/>
    <mergeCell ref="AG828:AG852"/>
    <mergeCell ref="AH828:AH852"/>
    <mergeCell ref="AI828:AI852"/>
    <mergeCell ref="AJ828:AJ852"/>
    <mergeCell ref="AK828:AK852"/>
    <mergeCell ref="AL828:AL852"/>
    <mergeCell ref="AM828:AM852"/>
    <mergeCell ref="AN828:AN852"/>
    <mergeCell ref="I858:I862"/>
    <mergeCell ref="J858:J862"/>
    <mergeCell ref="K858:K862"/>
    <mergeCell ref="L858:L862"/>
    <mergeCell ref="Q858:Q862"/>
    <mergeCell ref="R858:R862"/>
    <mergeCell ref="M853:M877"/>
    <mergeCell ref="N853:N877"/>
    <mergeCell ref="O853:O877"/>
    <mergeCell ref="P853:P877"/>
    <mergeCell ref="I868:I872"/>
    <mergeCell ref="J868:J872"/>
    <mergeCell ref="K868:K872"/>
    <mergeCell ref="L868:L872"/>
    <mergeCell ref="R873:R877"/>
    <mergeCell ref="A828:A852"/>
    <mergeCell ref="B828:B852"/>
    <mergeCell ref="C828:C852"/>
    <mergeCell ref="D828:D852"/>
    <mergeCell ref="E828:E852"/>
    <mergeCell ref="F828:F852"/>
    <mergeCell ref="Q828:Q832"/>
    <mergeCell ref="R828:R832"/>
    <mergeCell ref="Q843:Q847"/>
    <mergeCell ref="R843:R847"/>
    <mergeCell ref="G828:G852"/>
    <mergeCell ref="H828:H852"/>
    <mergeCell ref="I828:I832"/>
    <mergeCell ref="J828:J832"/>
    <mergeCell ref="K828:K832"/>
    <mergeCell ref="L828:L832"/>
    <mergeCell ref="AR833:AR837"/>
    <mergeCell ref="I838:I842"/>
    <mergeCell ref="J838:J842"/>
    <mergeCell ref="K838:K842"/>
    <mergeCell ref="L838:L842"/>
    <mergeCell ref="Q838:Q842"/>
    <mergeCell ref="R838:R842"/>
    <mergeCell ref="AR838:AR842"/>
    <mergeCell ref="AO828:AO852"/>
    <mergeCell ref="AP828:AP852"/>
    <mergeCell ref="AR843:AR847"/>
    <mergeCell ref="I848:I852"/>
    <mergeCell ref="J848:J852"/>
    <mergeCell ref="K848:K852"/>
    <mergeCell ref="L848:L852"/>
    <mergeCell ref="Q848:Q852"/>
    <mergeCell ref="AR803:AR807"/>
    <mergeCell ref="AC803:AC827"/>
    <mergeCell ref="AD803:AD827"/>
    <mergeCell ref="AE803:AE827"/>
    <mergeCell ref="AF803:AF827"/>
    <mergeCell ref="AG803:AG827"/>
    <mergeCell ref="AH803:AH827"/>
    <mergeCell ref="AI803:AI827"/>
    <mergeCell ref="AJ803:AJ827"/>
    <mergeCell ref="AK803:AK827"/>
    <mergeCell ref="AL803:AL827"/>
    <mergeCell ref="AM803:AM827"/>
    <mergeCell ref="AN803:AN827"/>
    <mergeCell ref="I833:I837"/>
    <mergeCell ref="J833:J837"/>
    <mergeCell ref="K833:K837"/>
    <mergeCell ref="L833:L837"/>
    <mergeCell ref="Q833:Q837"/>
    <mergeCell ref="R833:R837"/>
    <mergeCell ref="M828:M852"/>
    <mergeCell ref="N828:N852"/>
    <mergeCell ref="O828:O852"/>
    <mergeCell ref="P828:P852"/>
    <mergeCell ref="I843:I847"/>
    <mergeCell ref="J843:J847"/>
    <mergeCell ref="K843:K847"/>
    <mergeCell ref="L843:L847"/>
    <mergeCell ref="R848:R852"/>
    <mergeCell ref="AR848:AR852"/>
    <mergeCell ref="AQ828:AQ852"/>
    <mergeCell ref="AR828:AR832"/>
    <mergeCell ref="AC828:AC852"/>
    <mergeCell ref="A803:A827"/>
    <mergeCell ref="B803:B827"/>
    <mergeCell ref="C803:C827"/>
    <mergeCell ref="D803:D827"/>
    <mergeCell ref="E803:E827"/>
    <mergeCell ref="F803:F827"/>
    <mergeCell ref="Q803:Q807"/>
    <mergeCell ref="R803:R807"/>
    <mergeCell ref="Q818:Q822"/>
    <mergeCell ref="R818:R822"/>
    <mergeCell ref="G803:G827"/>
    <mergeCell ref="H803:H827"/>
    <mergeCell ref="I803:I807"/>
    <mergeCell ref="J803:J807"/>
    <mergeCell ref="K803:K807"/>
    <mergeCell ref="L803:L807"/>
    <mergeCell ref="AR808:AR812"/>
    <mergeCell ref="I813:I817"/>
    <mergeCell ref="J813:J817"/>
    <mergeCell ref="K813:K817"/>
    <mergeCell ref="L813:L817"/>
    <mergeCell ref="Q813:Q817"/>
    <mergeCell ref="R813:R817"/>
    <mergeCell ref="AR813:AR817"/>
    <mergeCell ref="AO803:AO827"/>
    <mergeCell ref="AP803:AP827"/>
    <mergeCell ref="AR818:AR822"/>
    <mergeCell ref="I823:I827"/>
    <mergeCell ref="J823:J827"/>
    <mergeCell ref="K823:K827"/>
    <mergeCell ref="L823:L827"/>
    <mergeCell ref="Q823:Q827"/>
    <mergeCell ref="AR798:AR802"/>
    <mergeCell ref="AQ778:AQ802"/>
    <mergeCell ref="AR778:AR782"/>
    <mergeCell ref="AC778:AC802"/>
    <mergeCell ref="AD778:AD802"/>
    <mergeCell ref="AE778:AE802"/>
    <mergeCell ref="AF778:AF802"/>
    <mergeCell ref="AG778:AG802"/>
    <mergeCell ref="AH778:AH802"/>
    <mergeCell ref="AI778:AI802"/>
    <mergeCell ref="AJ778:AJ802"/>
    <mergeCell ref="AK778:AK802"/>
    <mergeCell ref="AL778:AL802"/>
    <mergeCell ref="AM778:AM802"/>
    <mergeCell ref="AN778:AN802"/>
    <mergeCell ref="I808:I812"/>
    <mergeCell ref="J808:J812"/>
    <mergeCell ref="K808:K812"/>
    <mergeCell ref="L808:L812"/>
    <mergeCell ref="Q808:Q812"/>
    <mergeCell ref="R808:R812"/>
    <mergeCell ref="M803:M827"/>
    <mergeCell ref="N803:N827"/>
    <mergeCell ref="O803:O827"/>
    <mergeCell ref="P803:P827"/>
    <mergeCell ref="I818:I822"/>
    <mergeCell ref="J818:J822"/>
    <mergeCell ref="K818:K822"/>
    <mergeCell ref="L818:L822"/>
    <mergeCell ref="R823:R827"/>
    <mergeCell ref="AR823:AR827"/>
    <mergeCell ref="AQ803:AQ827"/>
    <mergeCell ref="A778:A802"/>
    <mergeCell ref="B778:B802"/>
    <mergeCell ref="C778:C802"/>
    <mergeCell ref="D778:D802"/>
    <mergeCell ref="E778:E802"/>
    <mergeCell ref="F778:F802"/>
    <mergeCell ref="Q778:Q782"/>
    <mergeCell ref="R778:R782"/>
    <mergeCell ref="Q793:Q797"/>
    <mergeCell ref="R793:R797"/>
    <mergeCell ref="G778:G802"/>
    <mergeCell ref="H778:H802"/>
    <mergeCell ref="I778:I782"/>
    <mergeCell ref="J778:J782"/>
    <mergeCell ref="K778:K782"/>
    <mergeCell ref="L778:L782"/>
    <mergeCell ref="AR783:AR787"/>
    <mergeCell ref="I788:I792"/>
    <mergeCell ref="J788:J792"/>
    <mergeCell ref="K788:K792"/>
    <mergeCell ref="L788:L792"/>
    <mergeCell ref="Q788:Q792"/>
    <mergeCell ref="R788:R792"/>
    <mergeCell ref="AR788:AR792"/>
    <mergeCell ref="AO778:AO802"/>
    <mergeCell ref="AP778:AP802"/>
    <mergeCell ref="AR793:AR797"/>
    <mergeCell ref="I798:I802"/>
    <mergeCell ref="J798:J802"/>
    <mergeCell ref="K798:K802"/>
    <mergeCell ref="L798:L802"/>
    <mergeCell ref="Q798:Q802"/>
    <mergeCell ref="AD753:AD777"/>
    <mergeCell ref="AE753:AE777"/>
    <mergeCell ref="AF753:AF777"/>
    <mergeCell ref="AG753:AG777"/>
    <mergeCell ref="AH753:AH777"/>
    <mergeCell ref="AI753:AI777"/>
    <mergeCell ref="AJ753:AJ777"/>
    <mergeCell ref="AK753:AK777"/>
    <mergeCell ref="AL753:AL777"/>
    <mergeCell ref="AM753:AM777"/>
    <mergeCell ref="AN753:AN777"/>
    <mergeCell ref="I783:I787"/>
    <mergeCell ref="J783:J787"/>
    <mergeCell ref="K783:K787"/>
    <mergeCell ref="L783:L787"/>
    <mergeCell ref="Q783:Q787"/>
    <mergeCell ref="R783:R787"/>
    <mergeCell ref="M778:M802"/>
    <mergeCell ref="N778:N802"/>
    <mergeCell ref="O778:O802"/>
    <mergeCell ref="P778:P802"/>
    <mergeCell ref="I793:I797"/>
    <mergeCell ref="J793:J797"/>
    <mergeCell ref="K793:K797"/>
    <mergeCell ref="L793:L797"/>
    <mergeCell ref="R798:R802"/>
    <mergeCell ref="A753:A777"/>
    <mergeCell ref="B753:B777"/>
    <mergeCell ref="C753:C777"/>
    <mergeCell ref="D753:D777"/>
    <mergeCell ref="E753:E777"/>
    <mergeCell ref="F753:F777"/>
    <mergeCell ref="Q753:Q757"/>
    <mergeCell ref="R753:R757"/>
    <mergeCell ref="Q768:Q772"/>
    <mergeCell ref="R768:R772"/>
    <mergeCell ref="G753:G777"/>
    <mergeCell ref="H753:H777"/>
    <mergeCell ref="I753:I757"/>
    <mergeCell ref="J753:J757"/>
    <mergeCell ref="K753:K757"/>
    <mergeCell ref="L753:L757"/>
    <mergeCell ref="AR758:AR762"/>
    <mergeCell ref="I763:I767"/>
    <mergeCell ref="J763:J767"/>
    <mergeCell ref="K763:K767"/>
    <mergeCell ref="L763:L767"/>
    <mergeCell ref="Q763:Q767"/>
    <mergeCell ref="R763:R767"/>
    <mergeCell ref="AR763:AR767"/>
    <mergeCell ref="AO753:AO777"/>
    <mergeCell ref="AP753:AP777"/>
    <mergeCell ref="AR768:AR772"/>
    <mergeCell ref="I773:I777"/>
    <mergeCell ref="J773:J777"/>
    <mergeCell ref="K773:K777"/>
    <mergeCell ref="L773:L777"/>
    <mergeCell ref="Q773:Q777"/>
    <mergeCell ref="AR728:AR732"/>
    <mergeCell ref="AC728:AC752"/>
    <mergeCell ref="AD728:AD752"/>
    <mergeCell ref="AE728:AE752"/>
    <mergeCell ref="AF728:AF752"/>
    <mergeCell ref="AG728:AG752"/>
    <mergeCell ref="AH728:AH752"/>
    <mergeCell ref="AI728:AI752"/>
    <mergeCell ref="AJ728:AJ752"/>
    <mergeCell ref="AK728:AK752"/>
    <mergeCell ref="AL728:AL752"/>
    <mergeCell ref="AM728:AM752"/>
    <mergeCell ref="AN728:AN752"/>
    <mergeCell ref="I758:I762"/>
    <mergeCell ref="J758:J762"/>
    <mergeCell ref="K758:K762"/>
    <mergeCell ref="L758:L762"/>
    <mergeCell ref="Q758:Q762"/>
    <mergeCell ref="R758:R762"/>
    <mergeCell ref="M753:M777"/>
    <mergeCell ref="N753:N777"/>
    <mergeCell ref="O753:O777"/>
    <mergeCell ref="P753:P777"/>
    <mergeCell ref="I768:I772"/>
    <mergeCell ref="J768:J772"/>
    <mergeCell ref="K768:K772"/>
    <mergeCell ref="L768:L772"/>
    <mergeCell ref="R773:R777"/>
    <mergeCell ref="AR773:AR777"/>
    <mergeCell ref="AQ753:AQ777"/>
    <mergeCell ref="AR753:AR757"/>
    <mergeCell ref="AC753:AC777"/>
    <mergeCell ref="A728:A752"/>
    <mergeCell ref="B728:B752"/>
    <mergeCell ref="C728:C752"/>
    <mergeCell ref="D728:D752"/>
    <mergeCell ref="E728:E752"/>
    <mergeCell ref="F728:F752"/>
    <mergeCell ref="Q728:Q732"/>
    <mergeCell ref="R728:R732"/>
    <mergeCell ref="Q743:Q747"/>
    <mergeCell ref="R743:R747"/>
    <mergeCell ref="G728:G752"/>
    <mergeCell ref="H728:H752"/>
    <mergeCell ref="I728:I732"/>
    <mergeCell ref="J728:J732"/>
    <mergeCell ref="K728:K732"/>
    <mergeCell ref="L728:L732"/>
    <mergeCell ref="AR733:AR737"/>
    <mergeCell ref="I738:I742"/>
    <mergeCell ref="J738:J742"/>
    <mergeCell ref="K738:K742"/>
    <mergeCell ref="L738:L742"/>
    <mergeCell ref="Q738:Q742"/>
    <mergeCell ref="R738:R742"/>
    <mergeCell ref="AR738:AR742"/>
    <mergeCell ref="AO728:AO752"/>
    <mergeCell ref="AP728:AP752"/>
    <mergeCell ref="AR743:AR747"/>
    <mergeCell ref="I748:I752"/>
    <mergeCell ref="J748:J752"/>
    <mergeCell ref="K748:K752"/>
    <mergeCell ref="L748:L752"/>
    <mergeCell ref="Q748:Q752"/>
    <mergeCell ref="AR723:AR727"/>
    <mergeCell ref="AQ703:AQ727"/>
    <mergeCell ref="AR703:AR707"/>
    <mergeCell ref="AC703:AC727"/>
    <mergeCell ref="AD703:AD727"/>
    <mergeCell ref="AE703:AE727"/>
    <mergeCell ref="AF703:AF727"/>
    <mergeCell ref="AG703:AG727"/>
    <mergeCell ref="AH703:AH727"/>
    <mergeCell ref="AI703:AI727"/>
    <mergeCell ref="AJ703:AJ727"/>
    <mergeCell ref="AK703:AK727"/>
    <mergeCell ref="AL703:AL727"/>
    <mergeCell ref="AM703:AM727"/>
    <mergeCell ref="AN703:AN727"/>
    <mergeCell ref="I733:I737"/>
    <mergeCell ref="J733:J737"/>
    <mergeCell ref="K733:K737"/>
    <mergeCell ref="L733:L737"/>
    <mergeCell ref="Q733:Q737"/>
    <mergeCell ref="R733:R737"/>
    <mergeCell ref="M728:M752"/>
    <mergeCell ref="N728:N752"/>
    <mergeCell ref="O728:O752"/>
    <mergeCell ref="P728:P752"/>
    <mergeCell ref="I743:I747"/>
    <mergeCell ref="J743:J747"/>
    <mergeCell ref="K743:K747"/>
    <mergeCell ref="L743:L747"/>
    <mergeCell ref="R748:R752"/>
    <mergeCell ref="AR748:AR752"/>
    <mergeCell ref="AQ728:AQ752"/>
    <mergeCell ref="A703:A727"/>
    <mergeCell ref="B703:B727"/>
    <mergeCell ref="C703:C727"/>
    <mergeCell ref="D703:D727"/>
    <mergeCell ref="E703:E727"/>
    <mergeCell ref="F703:F727"/>
    <mergeCell ref="Q703:Q707"/>
    <mergeCell ref="R703:R707"/>
    <mergeCell ref="Q718:Q722"/>
    <mergeCell ref="R718:R722"/>
    <mergeCell ref="G703:G727"/>
    <mergeCell ref="H703:H727"/>
    <mergeCell ref="I703:I707"/>
    <mergeCell ref="J703:J707"/>
    <mergeCell ref="K703:K707"/>
    <mergeCell ref="L703:L707"/>
    <mergeCell ref="AR708:AR712"/>
    <mergeCell ref="I713:I717"/>
    <mergeCell ref="J713:J717"/>
    <mergeCell ref="K713:K717"/>
    <mergeCell ref="L713:L717"/>
    <mergeCell ref="Q713:Q717"/>
    <mergeCell ref="R713:R717"/>
    <mergeCell ref="AR713:AR717"/>
    <mergeCell ref="AO703:AO727"/>
    <mergeCell ref="AP703:AP727"/>
    <mergeCell ref="AR718:AR722"/>
    <mergeCell ref="I723:I727"/>
    <mergeCell ref="J723:J727"/>
    <mergeCell ref="K723:K727"/>
    <mergeCell ref="L723:L727"/>
    <mergeCell ref="Q723:Q727"/>
    <mergeCell ref="AD678:AD702"/>
    <mergeCell ref="AE678:AE702"/>
    <mergeCell ref="AF678:AF702"/>
    <mergeCell ref="AG678:AG702"/>
    <mergeCell ref="AH678:AH702"/>
    <mergeCell ref="AI678:AI702"/>
    <mergeCell ref="AJ678:AJ702"/>
    <mergeCell ref="AK678:AK702"/>
    <mergeCell ref="AL678:AL702"/>
    <mergeCell ref="AM678:AM702"/>
    <mergeCell ref="AN678:AN702"/>
    <mergeCell ref="I708:I712"/>
    <mergeCell ref="J708:J712"/>
    <mergeCell ref="K708:K712"/>
    <mergeCell ref="L708:L712"/>
    <mergeCell ref="Q708:Q712"/>
    <mergeCell ref="R708:R712"/>
    <mergeCell ref="M703:M727"/>
    <mergeCell ref="N703:N727"/>
    <mergeCell ref="O703:O727"/>
    <mergeCell ref="P703:P727"/>
    <mergeCell ref="I718:I722"/>
    <mergeCell ref="J718:J722"/>
    <mergeCell ref="K718:K722"/>
    <mergeCell ref="L718:L722"/>
    <mergeCell ref="R723:R727"/>
    <mergeCell ref="A678:A702"/>
    <mergeCell ref="B678:B702"/>
    <mergeCell ref="C678:C702"/>
    <mergeCell ref="D678:D702"/>
    <mergeCell ref="E678:E702"/>
    <mergeCell ref="F678:F702"/>
    <mergeCell ref="Q678:Q682"/>
    <mergeCell ref="R678:R682"/>
    <mergeCell ref="Q693:Q697"/>
    <mergeCell ref="R693:R697"/>
    <mergeCell ref="G678:G702"/>
    <mergeCell ref="H678:H702"/>
    <mergeCell ref="I678:I682"/>
    <mergeCell ref="J678:J682"/>
    <mergeCell ref="K678:K682"/>
    <mergeCell ref="L678:L682"/>
    <mergeCell ref="AR683:AR687"/>
    <mergeCell ref="I688:I692"/>
    <mergeCell ref="J688:J692"/>
    <mergeCell ref="K688:K692"/>
    <mergeCell ref="L688:L692"/>
    <mergeCell ref="Q688:Q692"/>
    <mergeCell ref="R688:R692"/>
    <mergeCell ref="AR688:AR692"/>
    <mergeCell ref="AO678:AO702"/>
    <mergeCell ref="AP678:AP702"/>
    <mergeCell ref="AR693:AR697"/>
    <mergeCell ref="I698:I702"/>
    <mergeCell ref="J698:J702"/>
    <mergeCell ref="K698:K702"/>
    <mergeCell ref="L698:L702"/>
    <mergeCell ref="Q698:Q702"/>
    <mergeCell ref="AR653:AR657"/>
    <mergeCell ref="AC653:AC677"/>
    <mergeCell ref="AD653:AD677"/>
    <mergeCell ref="AE653:AE677"/>
    <mergeCell ref="AF653:AF677"/>
    <mergeCell ref="AG653:AG677"/>
    <mergeCell ref="AH653:AH677"/>
    <mergeCell ref="AI653:AI677"/>
    <mergeCell ref="AJ653:AJ677"/>
    <mergeCell ref="AK653:AK677"/>
    <mergeCell ref="AL653:AL677"/>
    <mergeCell ref="AM653:AM677"/>
    <mergeCell ref="AN653:AN677"/>
    <mergeCell ref="I683:I687"/>
    <mergeCell ref="J683:J687"/>
    <mergeCell ref="K683:K687"/>
    <mergeCell ref="L683:L687"/>
    <mergeCell ref="Q683:Q687"/>
    <mergeCell ref="R683:R687"/>
    <mergeCell ref="M678:M702"/>
    <mergeCell ref="N678:N702"/>
    <mergeCell ref="O678:O702"/>
    <mergeCell ref="P678:P702"/>
    <mergeCell ref="I693:I697"/>
    <mergeCell ref="J693:J697"/>
    <mergeCell ref="K693:K697"/>
    <mergeCell ref="L693:L697"/>
    <mergeCell ref="R698:R702"/>
    <mergeCell ref="AR698:AR702"/>
    <mergeCell ref="AQ678:AQ702"/>
    <mergeCell ref="AR678:AR682"/>
    <mergeCell ref="AC678:AC702"/>
    <mergeCell ref="A653:A677"/>
    <mergeCell ref="B653:B677"/>
    <mergeCell ref="C653:C677"/>
    <mergeCell ref="D653:D677"/>
    <mergeCell ref="E653:E677"/>
    <mergeCell ref="F653:F677"/>
    <mergeCell ref="Q653:Q657"/>
    <mergeCell ref="R653:R657"/>
    <mergeCell ref="Q668:Q672"/>
    <mergeCell ref="R668:R672"/>
    <mergeCell ref="G653:G677"/>
    <mergeCell ref="H653:H677"/>
    <mergeCell ref="I653:I657"/>
    <mergeCell ref="J653:J657"/>
    <mergeCell ref="K653:K657"/>
    <mergeCell ref="L653:L657"/>
    <mergeCell ref="AR658:AR662"/>
    <mergeCell ref="I663:I667"/>
    <mergeCell ref="J663:J667"/>
    <mergeCell ref="K663:K667"/>
    <mergeCell ref="L663:L667"/>
    <mergeCell ref="Q663:Q667"/>
    <mergeCell ref="R663:R667"/>
    <mergeCell ref="AR663:AR667"/>
    <mergeCell ref="AO653:AO677"/>
    <mergeCell ref="AP653:AP677"/>
    <mergeCell ref="AR668:AR672"/>
    <mergeCell ref="I673:I677"/>
    <mergeCell ref="J673:J677"/>
    <mergeCell ref="K673:K677"/>
    <mergeCell ref="L673:L677"/>
    <mergeCell ref="Q673:Q677"/>
    <mergeCell ref="AR648:AR652"/>
    <mergeCell ref="AQ628:AQ652"/>
    <mergeCell ref="AR628:AR632"/>
    <mergeCell ref="AC628:AC652"/>
    <mergeCell ref="AD628:AD652"/>
    <mergeCell ref="AE628:AE652"/>
    <mergeCell ref="AF628:AF652"/>
    <mergeCell ref="AG628:AG652"/>
    <mergeCell ref="AH628:AH652"/>
    <mergeCell ref="AI628:AI652"/>
    <mergeCell ref="AJ628:AJ652"/>
    <mergeCell ref="AK628:AK652"/>
    <mergeCell ref="AL628:AL652"/>
    <mergeCell ref="AM628:AM652"/>
    <mergeCell ref="AN628:AN652"/>
    <mergeCell ref="I658:I662"/>
    <mergeCell ref="J658:J662"/>
    <mergeCell ref="K658:K662"/>
    <mergeCell ref="L658:L662"/>
    <mergeCell ref="Q658:Q662"/>
    <mergeCell ref="R658:R662"/>
    <mergeCell ref="M653:M677"/>
    <mergeCell ref="N653:N677"/>
    <mergeCell ref="O653:O677"/>
    <mergeCell ref="P653:P677"/>
    <mergeCell ref="I668:I672"/>
    <mergeCell ref="J668:J672"/>
    <mergeCell ref="K668:K672"/>
    <mergeCell ref="L668:L672"/>
    <mergeCell ref="R673:R677"/>
    <mergeCell ref="AR673:AR677"/>
    <mergeCell ref="AQ653:AQ677"/>
    <mergeCell ref="A628:A652"/>
    <mergeCell ref="B628:B652"/>
    <mergeCell ref="C628:C652"/>
    <mergeCell ref="D628:D652"/>
    <mergeCell ref="E628:E652"/>
    <mergeCell ref="F628:F652"/>
    <mergeCell ref="Q628:Q632"/>
    <mergeCell ref="R628:R632"/>
    <mergeCell ref="Q643:Q647"/>
    <mergeCell ref="R643:R647"/>
    <mergeCell ref="G628:G652"/>
    <mergeCell ref="H628:H652"/>
    <mergeCell ref="I628:I632"/>
    <mergeCell ref="J628:J632"/>
    <mergeCell ref="K628:K632"/>
    <mergeCell ref="L628:L632"/>
    <mergeCell ref="AR633:AR637"/>
    <mergeCell ref="I638:I642"/>
    <mergeCell ref="J638:J642"/>
    <mergeCell ref="K638:K642"/>
    <mergeCell ref="L638:L642"/>
    <mergeCell ref="Q638:Q642"/>
    <mergeCell ref="R638:R642"/>
    <mergeCell ref="AR638:AR642"/>
    <mergeCell ref="AO628:AO652"/>
    <mergeCell ref="AP628:AP652"/>
    <mergeCell ref="AR643:AR647"/>
    <mergeCell ref="I648:I652"/>
    <mergeCell ref="J648:J652"/>
    <mergeCell ref="K648:K652"/>
    <mergeCell ref="L648:L652"/>
    <mergeCell ref="Q648:Q652"/>
    <mergeCell ref="AD603:AD627"/>
    <mergeCell ref="AE603:AE627"/>
    <mergeCell ref="AF603:AF627"/>
    <mergeCell ref="AG603:AG627"/>
    <mergeCell ref="AH603:AH627"/>
    <mergeCell ref="AI603:AI627"/>
    <mergeCell ref="AJ603:AJ627"/>
    <mergeCell ref="AK603:AK627"/>
    <mergeCell ref="AL603:AL627"/>
    <mergeCell ref="AM603:AM627"/>
    <mergeCell ref="AN603:AN627"/>
    <mergeCell ref="I633:I637"/>
    <mergeCell ref="J633:J637"/>
    <mergeCell ref="K633:K637"/>
    <mergeCell ref="L633:L637"/>
    <mergeCell ref="Q633:Q637"/>
    <mergeCell ref="R633:R637"/>
    <mergeCell ref="M628:M652"/>
    <mergeCell ref="N628:N652"/>
    <mergeCell ref="O628:O652"/>
    <mergeCell ref="P628:P652"/>
    <mergeCell ref="I643:I647"/>
    <mergeCell ref="J643:J647"/>
    <mergeCell ref="K643:K647"/>
    <mergeCell ref="L643:L647"/>
    <mergeCell ref="R648:R652"/>
    <mergeCell ref="A603:A627"/>
    <mergeCell ref="B603:B627"/>
    <mergeCell ref="C603:C627"/>
    <mergeCell ref="D603:D627"/>
    <mergeCell ref="E603:E627"/>
    <mergeCell ref="F603:F627"/>
    <mergeCell ref="Q603:Q607"/>
    <mergeCell ref="R603:R607"/>
    <mergeCell ref="Q618:Q622"/>
    <mergeCell ref="R618:R622"/>
    <mergeCell ref="G603:G627"/>
    <mergeCell ref="H603:H627"/>
    <mergeCell ref="I603:I607"/>
    <mergeCell ref="J603:J607"/>
    <mergeCell ref="K603:K607"/>
    <mergeCell ref="L603:L607"/>
    <mergeCell ref="AR608:AR612"/>
    <mergeCell ref="I613:I617"/>
    <mergeCell ref="J613:J617"/>
    <mergeCell ref="K613:K617"/>
    <mergeCell ref="L613:L617"/>
    <mergeCell ref="Q613:Q617"/>
    <mergeCell ref="R613:R617"/>
    <mergeCell ref="AR613:AR617"/>
    <mergeCell ref="AO603:AO627"/>
    <mergeCell ref="AP603:AP627"/>
    <mergeCell ref="AR618:AR622"/>
    <mergeCell ref="I623:I627"/>
    <mergeCell ref="J623:J627"/>
    <mergeCell ref="K623:K627"/>
    <mergeCell ref="L623:L627"/>
    <mergeCell ref="Q623:Q627"/>
    <mergeCell ref="AR578:AR582"/>
    <mergeCell ref="AC578:AC602"/>
    <mergeCell ref="AD578:AD602"/>
    <mergeCell ref="AE578:AE602"/>
    <mergeCell ref="AF578:AF602"/>
    <mergeCell ref="AG578:AG602"/>
    <mergeCell ref="AH578:AH602"/>
    <mergeCell ref="AI578:AI602"/>
    <mergeCell ref="AJ578:AJ602"/>
    <mergeCell ref="AK578:AK602"/>
    <mergeCell ref="AL578:AL602"/>
    <mergeCell ref="AM578:AM602"/>
    <mergeCell ref="AN578:AN602"/>
    <mergeCell ref="I608:I612"/>
    <mergeCell ref="J608:J612"/>
    <mergeCell ref="K608:K612"/>
    <mergeCell ref="L608:L612"/>
    <mergeCell ref="Q608:Q612"/>
    <mergeCell ref="R608:R612"/>
    <mergeCell ref="M603:M627"/>
    <mergeCell ref="N603:N627"/>
    <mergeCell ref="O603:O627"/>
    <mergeCell ref="P603:P627"/>
    <mergeCell ref="I618:I622"/>
    <mergeCell ref="J618:J622"/>
    <mergeCell ref="K618:K622"/>
    <mergeCell ref="L618:L622"/>
    <mergeCell ref="R623:R627"/>
    <mergeCell ref="AR623:AR627"/>
    <mergeCell ref="AQ603:AQ627"/>
    <mergeCell ref="AR603:AR607"/>
    <mergeCell ref="AC603:AC627"/>
    <mergeCell ref="A578:A602"/>
    <mergeCell ref="B578:B602"/>
    <mergeCell ref="C578:C602"/>
    <mergeCell ref="D578:D602"/>
    <mergeCell ref="E578:E602"/>
    <mergeCell ref="F578:F602"/>
    <mergeCell ref="Q578:Q582"/>
    <mergeCell ref="R578:R582"/>
    <mergeCell ref="Q593:Q597"/>
    <mergeCell ref="R593:R597"/>
    <mergeCell ref="G578:G602"/>
    <mergeCell ref="H578:H602"/>
    <mergeCell ref="I578:I582"/>
    <mergeCell ref="J578:J582"/>
    <mergeCell ref="K578:K582"/>
    <mergeCell ref="L578:L582"/>
    <mergeCell ref="AR583:AR587"/>
    <mergeCell ref="I588:I592"/>
    <mergeCell ref="J588:J592"/>
    <mergeCell ref="K588:K592"/>
    <mergeCell ref="L588:L592"/>
    <mergeCell ref="Q588:Q592"/>
    <mergeCell ref="R588:R592"/>
    <mergeCell ref="AR588:AR592"/>
    <mergeCell ref="AO578:AO602"/>
    <mergeCell ref="AP578:AP602"/>
    <mergeCell ref="AR593:AR597"/>
    <mergeCell ref="I598:I602"/>
    <mergeCell ref="J598:J602"/>
    <mergeCell ref="K598:K602"/>
    <mergeCell ref="L598:L602"/>
    <mergeCell ref="Q598:Q602"/>
    <mergeCell ref="AR573:AR577"/>
    <mergeCell ref="AQ553:AQ577"/>
    <mergeCell ref="AR553:AR557"/>
    <mergeCell ref="AC553:AC577"/>
    <mergeCell ref="AD553:AD577"/>
    <mergeCell ref="AE553:AE577"/>
    <mergeCell ref="AF553:AF577"/>
    <mergeCell ref="AG553:AG577"/>
    <mergeCell ref="AH553:AH577"/>
    <mergeCell ref="AI553:AI577"/>
    <mergeCell ref="AJ553:AJ577"/>
    <mergeCell ref="AK553:AK577"/>
    <mergeCell ref="AL553:AL577"/>
    <mergeCell ref="AM553:AM577"/>
    <mergeCell ref="AN553:AN577"/>
    <mergeCell ref="I583:I587"/>
    <mergeCell ref="J583:J587"/>
    <mergeCell ref="K583:K587"/>
    <mergeCell ref="L583:L587"/>
    <mergeCell ref="Q583:Q587"/>
    <mergeCell ref="R583:R587"/>
    <mergeCell ref="M578:M602"/>
    <mergeCell ref="N578:N602"/>
    <mergeCell ref="O578:O602"/>
    <mergeCell ref="P578:P602"/>
    <mergeCell ref="I593:I597"/>
    <mergeCell ref="J593:J597"/>
    <mergeCell ref="K593:K597"/>
    <mergeCell ref="L593:L597"/>
    <mergeCell ref="R598:R602"/>
    <mergeCell ref="AR598:AR602"/>
    <mergeCell ref="AQ578:AQ602"/>
    <mergeCell ref="A553:A577"/>
    <mergeCell ref="B553:B577"/>
    <mergeCell ref="C553:C577"/>
    <mergeCell ref="D553:D577"/>
    <mergeCell ref="E553:E577"/>
    <mergeCell ref="F553:F577"/>
    <mergeCell ref="Q553:Q557"/>
    <mergeCell ref="R553:R557"/>
    <mergeCell ref="Q568:Q572"/>
    <mergeCell ref="R568:R572"/>
    <mergeCell ref="G553:G577"/>
    <mergeCell ref="H553:H577"/>
    <mergeCell ref="I553:I557"/>
    <mergeCell ref="J553:J557"/>
    <mergeCell ref="K553:K557"/>
    <mergeCell ref="L553:L557"/>
    <mergeCell ref="AR558:AR562"/>
    <mergeCell ref="I563:I567"/>
    <mergeCell ref="J563:J567"/>
    <mergeCell ref="K563:K567"/>
    <mergeCell ref="L563:L567"/>
    <mergeCell ref="Q563:Q567"/>
    <mergeCell ref="R563:R567"/>
    <mergeCell ref="AR563:AR567"/>
    <mergeCell ref="AO553:AO577"/>
    <mergeCell ref="AP553:AP577"/>
    <mergeCell ref="AR568:AR572"/>
    <mergeCell ref="I573:I577"/>
    <mergeCell ref="J573:J577"/>
    <mergeCell ref="K573:K577"/>
    <mergeCell ref="L573:L577"/>
    <mergeCell ref="Q573:Q577"/>
    <mergeCell ref="AM528:AM552"/>
    <mergeCell ref="AN528:AN552"/>
    <mergeCell ref="I533:I537"/>
    <mergeCell ref="J533:J537"/>
    <mergeCell ref="I558:I562"/>
    <mergeCell ref="J558:J562"/>
    <mergeCell ref="K558:K562"/>
    <mergeCell ref="L558:L562"/>
    <mergeCell ref="Q558:Q562"/>
    <mergeCell ref="R558:R562"/>
    <mergeCell ref="M553:M577"/>
    <mergeCell ref="N553:N577"/>
    <mergeCell ref="O553:O577"/>
    <mergeCell ref="P553:P577"/>
    <mergeCell ref="I568:I572"/>
    <mergeCell ref="J568:J572"/>
    <mergeCell ref="K568:K572"/>
    <mergeCell ref="L568:L572"/>
    <mergeCell ref="R573:R577"/>
    <mergeCell ref="I543:I547"/>
    <mergeCell ref="J543:J547"/>
    <mergeCell ref="K543:K547"/>
    <mergeCell ref="L543:L547"/>
    <mergeCell ref="AI303:AI327"/>
    <mergeCell ref="AH278:AH302"/>
    <mergeCell ref="AH303:AH327"/>
    <mergeCell ref="AH328:AH352"/>
    <mergeCell ref="AR533:AR537"/>
    <mergeCell ref="I538:I542"/>
    <mergeCell ref="J538:J542"/>
    <mergeCell ref="K538:K542"/>
    <mergeCell ref="L538:L542"/>
    <mergeCell ref="Q538:Q542"/>
    <mergeCell ref="R538:R542"/>
    <mergeCell ref="AR538:AR542"/>
    <mergeCell ref="AO528:AO552"/>
    <mergeCell ref="AP528:AP552"/>
    <mergeCell ref="AR543:AR547"/>
    <mergeCell ref="I548:I552"/>
    <mergeCell ref="J548:J552"/>
    <mergeCell ref="K548:K552"/>
    <mergeCell ref="L548:L552"/>
    <mergeCell ref="Q548:Q552"/>
    <mergeCell ref="R548:R552"/>
    <mergeCell ref="AR548:AR552"/>
    <mergeCell ref="AQ528:AQ552"/>
    <mergeCell ref="AR528:AR532"/>
    <mergeCell ref="AE528:AE552"/>
    <mergeCell ref="AF528:AF552"/>
    <mergeCell ref="AG528:AG552"/>
    <mergeCell ref="AH528:AH552"/>
    <mergeCell ref="AI528:AI552"/>
    <mergeCell ref="AJ528:AJ552"/>
    <mergeCell ref="AK528:AK552"/>
    <mergeCell ref="AL528:AL552"/>
    <mergeCell ref="F503:F527"/>
    <mergeCell ref="E503:E527"/>
    <mergeCell ref="G503:G527"/>
    <mergeCell ref="H503:H527"/>
    <mergeCell ref="M528:M552"/>
    <mergeCell ref="N528:N552"/>
    <mergeCell ref="O528:O552"/>
    <mergeCell ref="P528:P552"/>
    <mergeCell ref="AM25:AP25"/>
    <mergeCell ref="Q25:AC25"/>
    <mergeCell ref="AH453:AH477"/>
    <mergeCell ref="AH478:AH502"/>
    <mergeCell ref="AH503:AH527"/>
    <mergeCell ref="AH353:AH377"/>
    <mergeCell ref="AH378:AH402"/>
    <mergeCell ref="AH403:AH427"/>
    <mergeCell ref="AH428:AH452"/>
    <mergeCell ref="AH253:AH277"/>
    <mergeCell ref="AC528:AC552"/>
    <mergeCell ref="AD528:AD552"/>
    <mergeCell ref="AI53:AI77"/>
    <mergeCell ref="AI78:AI102"/>
    <mergeCell ref="AI103:AI127"/>
    <mergeCell ref="AI128:AI152"/>
    <mergeCell ref="AI153:AI177"/>
    <mergeCell ref="AI178:AI202"/>
    <mergeCell ref="AI203:AI227"/>
    <mergeCell ref="AI478:AI502"/>
    <mergeCell ref="AI503:AI527"/>
    <mergeCell ref="AI328:AI352"/>
    <mergeCell ref="AI353:AI377"/>
    <mergeCell ref="AI378:AI402"/>
    <mergeCell ref="A528:A552"/>
    <mergeCell ref="B528:B552"/>
    <mergeCell ref="C528:C552"/>
    <mergeCell ref="D528:D552"/>
    <mergeCell ref="E528:E552"/>
    <mergeCell ref="F528:F552"/>
    <mergeCell ref="Q528:Q532"/>
    <mergeCell ref="R528:R532"/>
    <mergeCell ref="Q543:Q547"/>
    <mergeCell ref="R543:R547"/>
    <mergeCell ref="G528:G552"/>
    <mergeCell ref="H528:H552"/>
    <mergeCell ref="I528:I532"/>
    <mergeCell ref="J528:J532"/>
    <mergeCell ref="K528:K532"/>
    <mergeCell ref="L528:L532"/>
    <mergeCell ref="K533:K537"/>
    <mergeCell ref="L533:L537"/>
    <mergeCell ref="Q533:Q537"/>
    <mergeCell ref="R533:R537"/>
    <mergeCell ref="AR463:AR467"/>
    <mergeCell ref="AD78:AD102"/>
    <mergeCell ref="AD103:AD127"/>
    <mergeCell ref="AC203:AC227"/>
    <mergeCell ref="AR508:AR512"/>
    <mergeCell ref="AR383:AR387"/>
    <mergeCell ref="AC28:AC52"/>
    <mergeCell ref="AC53:AC77"/>
    <mergeCell ref="AC78:AC102"/>
    <mergeCell ref="AD228:AD252"/>
    <mergeCell ref="AD253:AD277"/>
    <mergeCell ref="AD278:AD302"/>
    <mergeCell ref="AD303:AD327"/>
    <mergeCell ref="AD128:AD152"/>
    <mergeCell ref="AD153:AD177"/>
    <mergeCell ref="AD178:AD202"/>
    <mergeCell ref="AD203:AD227"/>
    <mergeCell ref="AD428:AD452"/>
    <mergeCell ref="AD453:AD477"/>
    <mergeCell ref="AD478:AD502"/>
    <mergeCell ref="AD503:AD527"/>
    <mergeCell ref="AD328:AD352"/>
    <mergeCell ref="AD353:AD377"/>
    <mergeCell ref="AD378:AD402"/>
    <mergeCell ref="AD403:AD427"/>
    <mergeCell ref="AE178:AE202"/>
    <mergeCell ref="AE203:AE227"/>
    <mergeCell ref="AE228:AE252"/>
    <mergeCell ref="AE253:AE277"/>
    <mergeCell ref="AE78:AE102"/>
    <mergeCell ref="AE103:AE127"/>
    <mergeCell ref="AE128:AE152"/>
    <mergeCell ref="AR443:AR447"/>
    <mergeCell ref="R503:R507"/>
    <mergeCell ref="R508:R512"/>
    <mergeCell ref="R513:R517"/>
    <mergeCell ref="R518:R522"/>
    <mergeCell ref="R483:R487"/>
    <mergeCell ref="R488:R492"/>
    <mergeCell ref="R493:R497"/>
    <mergeCell ref="R498:R502"/>
    <mergeCell ref="R463:R467"/>
    <mergeCell ref="AR453:AR457"/>
    <mergeCell ref="R523:R527"/>
    <mergeCell ref="AR403:AR407"/>
    <mergeCell ref="AR408:AR412"/>
    <mergeCell ref="AR413:AR417"/>
    <mergeCell ref="AR418:AR422"/>
    <mergeCell ref="AR423:AR427"/>
    <mergeCell ref="AR428:AR432"/>
    <mergeCell ref="AR433:AR437"/>
    <mergeCell ref="AR438:AR442"/>
    <mergeCell ref="AR488:AR492"/>
    <mergeCell ref="AR468:AR472"/>
    <mergeCell ref="AR473:AR477"/>
    <mergeCell ref="AR478:AR482"/>
    <mergeCell ref="AR483:AR487"/>
    <mergeCell ref="AR448:AR452"/>
    <mergeCell ref="AR513:AR517"/>
    <mergeCell ref="AR518:AR522"/>
    <mergeCell ref="AR493:AR497"/>
    <mergeCell ref="AR498:AR502"/>
    <mergeCell ref="AR503:AR507"/>
    <mergeCell ref="AR458:AR462"/>
    <mergeCell ref="AR388:AR392"/>
    <mergeCell ref="AR393:AR397"/>
    <mergeCell ref="AR398:AR402"/>
    <mergeCell ref="AR363:AR367"/>
    <mergeCell ref="AR368:AR372"/>
    <mergeCell ref="AR373:AR377"/>
    <mergeCell ref="AR378:AR382"/>
    <mergeCell ref="R98:R102"/>
    <mergeCell ref="R103:R107"/>
    <mergeCell ref="R108:R112"/>
    <mergeCell ref="R113:R117"/>
    <mergeCell ref="R78:R82"/>
    <mergeCell ref="R83:R87"/>
    <mergeCell ref="R88:R92"/>
    <mergeCell ref="R93:R97"/>
    <mergeCell ref="R138:R142"/>
    <mergeCell ref="R143:R147"/>
    <mergeCell ref="R148:R152"/>
    <mergeCell ref="R153:R157"/>
    <mergeCell ref="R118:R122"/>
    <mergeCell ref="R123:R127"/>
    <mergeCell ref="R128:R132"/>
    <mergeCell ref="R133:R137"/>
    <mergeCell ref="R178:R182"/>
    <mergeCell ref="R183:R187"/>
    <mergeCell ref="R188:R192"/>
    <mergeCell ref="R193:R197"/>
    <mergeCell ref="R158:R162"/>
    <mergeCell ref="R163:R167"/>
    <mergeCell ref="R168:R172"/>
    <mergeCell ref="R173:R177"/>
    <mergeCell ref="R218:R222"/>
    <mergeCell ref="AM303:AM327"/>
    <mergeCell ref="AN303:AN327"/>
    <mergeCell ref="AO303:AO327"/>
    <mergeCell ref="AP303:AP327"/>
    <mergeCell ref="AO203:AO227"/>
    <mergeCell ref="AP203:AP227"/>
    <mergeCell ref="AM228:AM252"/>
    <mergeCell ref="AN228:AN252"/>
    <mergeCell ref="AO228:AO252"/>
    <mergeCell ref="AM353:AM377"/>
    <mergeCell ref="AN353:AN377"/>
    <mergeCell ref="AO353:AO377"/>
    <mergeCell ref="AP353:AP377"/>
    <mergeCell ref="AM328:AM352"/>
    <mergeCell ref="AN328:AN352"/>
    <mergeCell ref="AO328:AO352"/>
    <mergeCell ref="AP328:AP352"/>
    <mergeCell ref="AP278:AP302"/>
    <mergeCell ref="AR353:AR357"/>
    <mergeCell ref="AR308:AR312"/>
    <mergeCell ref="AR313:AR317"/>
    <mergeCell ref="AR318:AR322"/>
    <mergeCell ref="AC228:AC252"/>
    <mergeCell ref="AC253:AC277"/>
    <mergeCell ref="AC278:AC302"/>
    <mergeCell ref="AC303:AC327"/>
    <mergeCell ref="AO253:AO277"/>
    <mergeCell ref="AP253:AP277"/>
    <mergeCell ref="AM103:AM127"/>
    <mergeCell ref="AC328:AC352"/>
    <mergeCell ref="AC353:AC377"/>
    <mergeCell ref="AC378:AC402"/>
    <mergeCell ref="AR323:AR327"/>
    <mergeCell ref="AR328:AR332"/>
    <mergeCell ref="AR333:AR337"/>
    <mergeCell ref="AR338:AR342"/>
    <mergeCell ref="AR343:AR347"/>
    <mergeCell ref="AR348:AR352"/>
    <mergeCell ref="AN278:AN302"/>
    <mergeCell ref="AR358:AR362"/>
    <mergeCell ref="AP178:AP202"/>
    <mergeCell ref="AM128:AM152"/>
    <mergeCell ref="AN128:AN152"/>
    <mergeCell ref="AM203:AM227"/>
    <mergeCell ref="AN203:AN227"/>
    <mergeCell ref="AM253:AM277"/>
    <mergeCell ref="AN253:AN277"/>
    <mergeCell ref="AM278:AM302"/>
    <mergeCell ref="AP228:AP252"/>
    <mergeCell ref="AM153:AM177"/>
    <mergeCell ref="AR173:AR177"/>
    <mergeCell ref="AR178:AR182"/>
    <mergeCell ref="AC403:AC427"/>
    <mergeCell ref="AC428:AC452"/>
    <mergeCell ref="AC453:AC477"/>
    <mergeCell ref="AC478:AC502"/>
    <mergeCell ref="AR203:AR207"/>
    <mergeCell ref="AR208:AR212"/>
    <mergeCell ref="AR213:AR217"/>
    <mergeCell ref="AR218:AR222"/>
    <mergeCell ref="AJ378:AJ402"/>
    <mergeCell ref="AK378:AK402"/>
    <mergeCell ref="AC503:AC527"/>
    <mergeCell ref="AR223:AR227"/>
    <mergeCell ref="AR228:AR232"/>
    <mergeCell ref="AR233:AR237"/>
    <mergeCell ref="AR238:AR242"/>
    <mergeCell ref="AR243:AR247"/>
    <mergeCell ref="AR248:AR252"/>
    <mergeCell ref="AR253:AR257"/>
    <mergeCell ref="AR258:AR262"/>
    <mergeCell ref="AR263:AR267"/>
    <mergeCell ref="AO278:AO302"/>
    <mergeCell ref="AR288:AR292"/>
    <mergeCell ref="AR293:AR297"/>
    <mergeCell ref="AR298:AR302"/>
    <mergeCell ref="AR303:AR307"/>
    <mergeCell ref="AR268:AR272"/>
    <mergeCell ref="AR273:AR277"/>
    <mergeCell ref="AR278:AR282"/>
    <mergeCell ref="AR283:AR287"/>
    <mergeCell ref="AQ303:AQ327"/>
    <mergeCell ref="C22:E22"/>
    <mergeCell ref="AR108:AR112"/>
    <mergeCell ref="AR113:AR117"/>
    <mergeCell ref="AR118:AR122"/>
    <mergeCell ref="AN103:AN127"/>
    <mergeCell ref="AO103:AO127"/>
    <mergeCell ref="AP103:AP127"/>
    <mergeCell ref="R48:R52"/>
    <mergeCell ref="R28:R32"/>
    <mergeCell ref="R33:R37"/>
    <mergeCell ref="AR143:AR147"/>
    <mergeCell ref="AR148:AR152"/>
    <mergeCell ref="AR153:AR157"/>
    <mergeCell ref="AR158:AR162"/>
    <mergeCell ref="AR123:AR127"/>
    <mergeCell ref="AR128:AR132"/>
    <mergeCell ref="AR133:AR137"/>
    <mergeCell ref="AR138:AR142"/>
    <mergeCell ref="AM53:AM77"/>
    <mergeCell ref="AN53:AN77"/>
    <mergeCell ref="AO53:AO77"/>
    <mergeCell ref="AP53:AP77"/>
    <mergeCell ref="AM78:AM102"/>
    <mergeCell ref="AN78:AN102"/>
    <mergeCell ref="AO78:AO102"/>
    <mergeCell ref="AP78:AP102"/>
    <mergeCell ref="AN153:AN177"/>
    <mergeCell ref="AO153:AO177"/>
    <mergeCell ref="AP153:AP177"/>
    <mergeCell ref="AC103:AC127"/>
    <mergeCell ref="AC128:AC152"/>
    <mergeCell ref="AC153:AC177"/>
    <mergeCell ref="AJ303:AJ327"/>
    <mergeCell ref="AK303:AK327"/>
    <mergeCell ref="AL303:AL327"/>
    <mergeCell ref="AL378:AL402"/>
    <mergeCell ref="AP378:AP402"/>
    <mergeCell ref="AM378:AM402"/>
    <mergeCell ref="AN378:AN402"/>
    <mergeCell ref="AO378:AO402"/>
    <mergeCell ref="AJ328:AJ352"/>
    <mergeCell ref="AK328:AK352"/>
    <mergeCell ref="AL328:AL352"/>
    <mergeCell ref="AJ353:AJ377"/>
    <mergeCell ref="AK353:AK377"/>
    <mergeCell ref="AR83:AR87"/>
    <mergeCell ref="AJ453:AJ477"/>
    <mergeCell ref="AK453:AK477"/>
    <mergeCell ref="AL453:AL477"/>
    <mergeCell ref="AJ403:AJ427"/>
    <mergeCell ref="AK403:AK427"/>
    <mergeCell ref="AL403:AL427"/>
    <mergeCell ref="AR88:AR92"/>
    <mergeCell ref="AR93:AR97"/>
    <mergeCell ref="AR98:AR102"/>
    <mergeCell ref="AR103:AR107"/>
    <mergeCell ref="AJ428:AJ452"/>
    <mergeCell ref="AK428:AK452"/>
    <mergeCell ref="AL428:AL452"/>
    <mergeCell ref="AR183:AR187"/>
    <mergeCell ref="AR188:AR192"/>
    <mergeCell ref="AR193:AR197"/>
    <mergeCell ref="AR198:AR202"/>
    <mergeCell ref="AR163:AR167"/>
    <mergeCell ref="AQ503:AQ527"/>
    <mergeCell ref="I508:I512"/>
    <mergeCell ref="J508:J512"/>
    <mergeCell ref="L508:L512"/>
    <mergeCell ref="Q508:Q512"/>
    <mergeCell ref="I513:I517"/>
    <mergeCell ref="J513:J517"/>
    <mergeCell ref="L513:L517"/>
    <mergeCell ref="Q513:Q517"/>
    <mergeCell ref="I518:I522"/>
    <mergeCell ref="L518:L522"/>
    <mergeCell ref="Q518:Q522"/>
    <mergeCell ref="I523:I527"/>
    <mergeCell ref="J523:J527"/>
    <mergeCell ref="L523:L527"/>
    <mergeCell ref="Q523:Q527"/>
    <mergeCell ref="O503:O527"/>
    <mergeCell ref="P503:P527"/>
    <mergeCell ref="K508:K512"/>
    <mergeCell ref="K523:K527"/>
    <mergeCell ref="AJ503:AJ527"/>
    <mergeCell ref="AK503:AK527"/>
    <mergeCell ref="AL503:AL527"/>
    <mergeCell ref="AM503:AM527"/>
    <mergeCell ref="AN503:AN527"/>
    <mergeCell ref="AO503:AO527"/>
    <mergeCell ref="AP503:AP527"/>
    <mergeCell ref="AE503:AE527"/>
    <mergeCell ref="A503:A527"/>
    <mergeCell ref="B503:B527"/>
    <mergeCell ref="C503:C527"/>
    <mergeCell ref="D503:D527"/>
    <mergeCell ref="AF503:AF527"/>
    <mergeCell ref="AG503:AG527"/>
    <mergeCell ref="I503:I507"/>
    <mergeCell ref="J503:J507"/>
    <mergeCell ref="L503:L507"/>
    <mergeCell ref="Q503:Q507"/>
    <mergeCell ref="K503:K507"/>
    <mergeCell ref="M503:M527"/>
    <mergeCell ref="N503:N527"/>
    <mergeCell ref="J518:J522"/>
    <mergeCell ref="K518:K522"/>
    <mergeCell ref="AQ478:AQ502"/>
    <mergeCell ref="I483:I487"/>
    <mergeCell ref="J483:J487"/>
    <mergeCell ref="L483:L487"/>
    <mergeCell ref="Q483:Q487"/>
    <mergeCell ref="I488:I492"/>
    <mergeCell ref="J488:J492"/>
    <mergeCell ref="L488:L492"/>
    <mergeCell ref="Q488:Q492"/>
    <mergeCell ref="I493:I497"/>
    <mergeCell ref="L493:L497"/>
    <mergeCell ref="Q493:Q497"/>
    <mergeCell ref="I498:I502"/>
    <mergeCell ref="J498:J502"/>
    <mergeCell ref="L498:L502"/>
    <mergeCell ref="Q498:Q502"/>
    <mergeCell ref="O478:O502"/>
    <mergeCell ref="P478:P502"/>
    <mergeCell ref="K498:K502"/>
    <mergeCell ref="K493:K497"/>
    <mergeCell ref="AJ478:AJ502"/>
    <mergeCell ref="AK478:AK502"/>
    <mergeCell ref="AL478:AL502"/>
    <mergeCell ref="AP478:AP502"/>
    <mergeCell ref="AM478:AM502"/>
    <mergeCell ref="AN478:AN502"/>
    <mergeCell ref="AO478:AO502"/>
    <mergeCell ref="R478:R482"/>
    <mergeCell ref="AE478:AE502"/>
    <mergeCell ref="F478:F502"/>
    <mergeCell ref="E478:E502"/>
    <mergeCell ref="G478:G502"/>
    <mergeCell ref="H478:H502"/>
    <mergeCell ref="A478:A502"/>
    <mergeCell ref="B478:B502"/>
    <mergeCell ref="C478:C502"/>
    <mergeCell ref="D478:D502"/>
    <mergeCell ref="AF478:AF502"/>
    <mergeCell ref="AG478:AG502"/>
    <mergeCell ref="I478:I482"/>
    <mergeCell ref="J478:J482"/>
    <mergeCell ref="L478:L482"/>
    <mergeCell ref="Q478:Q482"/>
    <mergeCell ref="K478:K482"/>
    <mergeCell ref="M478:M502"/>
    <mergeCell ref="N478:N502"/>
    <mergeCell ref="J493:J497"/>
    <mergeCell ref="AQ453:AQ477"/>
    <mergeCell ref="I458:I462"/>
    <mergeCell ref="J458:J462"/>
    <mergeCell ref="L458:L462"/>
    <mergeCell ref="Q458:Q462"/>
    <mergeCell ref="I463:I467"/>
    <mergeCell ref="J463:J467"/>
    <mergeCell ref="L463:L467"/>
    <mergeCell ref="Q463:Q467"/>
    <mergeCell ref="I468:I472"/>
    <mergeCell ref="L468:L472"/>
    <mergeCell ref="Q468:Q472"/>
    <mergeCell ref="I473:I477"/>
    <mergeCell ref="J473:J477"/>
    <mergeCell ref="L473:L477"/>
    <mergeCell ref="Q473:Q477"/>
    <mergeCell ref="P453:P477"/>
    <mergeCell ref="K463:K467"/>
    <mergeCell ref="K468:K472"/>
    <mergeCell ref="K453:K457"/>
    <mergeCell ref="AM453:AM477"/>
    <mergeCell ref="AN453:AN477"/>
    <mergeCell ref="AO453:AO477"/>
    <mergeCell ref="AP453:AP477"/>
    <mergeCell ref="R468:R472"/>
    <mergeCell ref="R473:R477"/>
    <mergeCell ref="R458:R462"/>
    <mergeCell ref="R453:R457"/>
    <mergeCell ref="AE453:AE477"/>
    <mergeCell ref="AI453:AI477"/>
    <mergeCell ref="F453:F477"/>
    <mergeCell ref="E453:E477"/>
    <mergeCell ref="G453:G477"/>
    <mergeCell ref="H453:H477"/>
    <mergeCell ref="A453:A477"/>
    <mergeCell ref="B453:B477"/>
    <mergeCell ref="C453:C477"/>
    <mergeCell ref="D453:D477"/>
    <mergeCell ref="AF453:AF477"/>
    <mergeCell ref="AG453:AG477"/>
    <mergeCell ref="I453:I457"/>
    <mergeCell ref="J453:J457"/>
    <mergeCell ref="L453:L457"/>
    <mergeCell ref="Q453:Q457"/>
    <mergeCell ref="M453:M477"/>
    <mergeCell ref="N453:N477"/>
    <mergeCell ref="O453:O477"/>
    <mergeCell ref="J468:J472"/>
    <mergeCell ref="K458:K462"/>
    <mergeCell ref="K473:K477"/>
    <mergeCell ref="AQ428:AQ452"/>
    <mergeCell ref="I433:I437"/>
    <mergeCell ref="J433:J437"/>
    <mergeCell ref="L433:L437"/>
    <mergeCell ref="Q433:Q437"/>
    <mergeCell ref="I438:I442"/>
    <mergeCell ref="J438:J442"/>
    <mergeCell ref="L438:L442"/>
    <mergeCell ref="Q438:Q442"/>
    <mergeCell ref="I443:I447"/>
    <mergeCell ref="L443:L447"/>
    <mergeCell ref="Q443:Q447"/>
    <mergeCell ref="I448:I452"/>
    <mergeCell ref="J448:J452"/>
    <mergeCell ref="L448:L452"/>
    <mergeCell ref="Q448:Q452"/>
    <mergeCell ref="P428:P452"/>
    <mergeCell ref="AM428:AM452"/>
    <mergeCell ref="AN428:AN452"/>
    <mergeCell ref="AO428:AO452"/>
    <mergeCell ref="AP428:AP452"/>
    <mergeCell ref="R428:R432"/>
    <mergeCell ref="R433:R437"/>
    <mergeCell ref="R438:R442"/>
    <mergeCell ref="R443:R447"/>
    <mergeCell ref="R448:R452"/>
    <mergeCell ref="AE428:AE452"/>
    <mergeCell ref="AI428:AI452"/>
    <mergeCell ref="F428:F452"/>
    <mergeCell ref="E428:E452"/>
    <mergeCell ref="G428:G452"/>
    <mergeCell ref="H428:H452"/>
    <mergeCell ref="A428:A452"/>
    <mergeCell ref="B428:B452"/>
    <mergeCell ref="C428:C452"/>
    <mergeCell ref="D428:D452"/>
    <mergeCell ref="AF428:AF452"/>
    <mergeCell ref="AG428:AG452"/>
    <mergeCell ref="I428:I432"/>
    <mergeCell ref="J428:J432"/>
    <mergeCell ref="L428:L432"/>
    <mergeCell ref="Q428:Q432"/>
    <mergeCell ref="M428:M452"/>
    <mergeCell ref="N428:N452"/>
    <mergeCell ref="O428:O452"/>
    <mergeCell ref="J443:J447"/>
    <mergeCell ref="K428:K432"/>
    <mergeCell ref="K433:K437"/>
    <mergeCell ref="K438:K442"/>
    <mergeCell ref="K443:K447"/>
    <mergeCell ref="K448:K452"/>
    <mergeCell ref="AQ403:AQ427"/>
    <mergeCell ref="I408:I412"/>
    <mergeCell ref="J408:J412"/>
    <mergeCell ref="L408:L412"/>
    <mergeCell ref="Q408:Q412"/>
    <mergeCell ref="I413:I417"/>
    <mergeCell ref="J413:J417"/>
    <mergeCell ref="L413:L417"/>
    <mergeCell ref="Q413:Q417"/>
    <mergeCell ref="I418:I422"/>
    <mergeCell ref="L418:L422"/>
    <mergeCell ref="Q418:Q422"/>
    <mergeCell ref="I423:I427"/>
    <mergeCell ref="J423:J427"/>
    <mergeCell ref="L423:L427"/>
    <mergeCell ref="Q423:Q427"/>
    <mergeCell ref="O403:O427"/>
    <mergeCell ref="P403:P427"/>
    <mergeCell ref="K408:K412"/>
    <mergeCell ref="K413:K417"/>
    <mergeCell ref="AM403:AM427"/>
    <mergeCell ref="AN403:AN427"/>
    <mergeCell ref="AO403:AO427"/>
    <mergeCell ref="AP403:AP427"/>
    <mergeCell ref="R418:R422"/>
    <mergeCell ref="R423:R427"/>
    <mergeCell ref="R403:R407"/>
    <mergeCell ref="R408:R412"/>
    <mergeCell ref="R413:R417"/>
    <mergeCell ref="AE403:AE427"/>
    <mergeCell ref="AI403:AI427"/>
    <mergeCell ref="F403:F427"/>
    <mergeCell ref="E403:E427"/>
    <mergeCell ref="G403:G427"/>
    <mergeCell ref="H403:H427"/>
    <mergeCell ref="A403:A427"/>
    <mergeCell ref="B403:B427"/>
    <mergeCell ref="C403:C427"/>
    <mergeCell ref="D403:D427"/>
    <mergeCell ref="AF403:AF427"/>
    <mergeCell ref="AG403:AG427"/>
    <mergeCell ref="I403:I407"/>
    <mergeCell ref="J403:J407"/>
    <mergeCell ref="L403:L407"/>
    <mergeCell ref="Q403:Q407"/>
    <mergeCell ref="K403:K407"/>
    <mergeCell ref="M403:M427"/>
    <mergeCell ref="N403:N427"/>
    <mergeCell ref="J418:J422"/>
    <mergeCell ref="AQ378:AQ402"/>
    <mergeCell ref="I383:I387"/>
    <mergeCell ref="J383:J387"/>
    <mergeCell ref="L383:L387"/>
    <mergeCell ref="Q383:Q387"/>
    <mergeCell ref="I388:I392"/>
    <mergeCell ref="J388:J392"/>
    <mergeCell ref="L388:L392"/>
    <mergeCell ref="Q388:Q392"/>
    <mergeCell ref="I393:I397"/>
    <mergeCell ref="L393:L397"/>
    <mergeCell ref="Q393:Q397"/>
    <mergeCell ref="I398:I402"/>
    <mergeCell ref="J398:J402"/>
    <mergeCell ref="L398:L402"/>
    <mergeCell ref="Q398:Q402"/>
    <mergeCell ref="O378:O402"/>
    <mergeCell ref="P378:P402"/>
    <mergeCell ref="K398:K402"/>
    <mergeCell ref="R378:R382"/>
    <mergeCell ref="R383:R387"/>
    <mergeCell ref="R388:R392"/>
    <mergeCell ref="R393:R397"/>
    <mergeCell ref="R398:R402"/>
    <mergeCell ref="AE378:AE402"/>
    <mergeCell ref="F378:F402"/>
    <mergeCell ref="E378:E402"/>
    <mergeCell ref="G378:G402"/>
    <mergeCell ref="H378:H402"/>
    <mergeCell ref="A378:A402"/>
    <mergeCell ref="B378:B402"/>
    <mergeCell ref="C378:C402"/>
    <mergeCell ref="D378:D402"/>
    <mergeCell ref="AF378:AF402"/>
    <mergeCell ref="AG378:AG402"/>
    <mergeCell ref="I378:I382"/>
    <mergeCell ref="J378:J382"/>
    <mergeCell ref="L378:L382"/>
    <mergeCell ref="Q378:Q382"/>
    <mergeCell ref="K378:K382"/>
    <mergeCell ref="M378:M402"/>
    <mergeCell ref="N378:N402"/>
    <mergeCell ref="J393:J397"/>
    <mergeCell ref="AQ353:AQ377"/>
    <mergeCell ref="I358:I362"/>
    <mergeCell ref="J358:J362"/>
    <mergeCell ref="L358:L362"/>
    <mergeCell ref="Q358:Q362"/>
    <mergeCell ref="I363:I367"/>
    <mergeCell ref="J363:J367"/>
    <mergeCell ref="L363:L367"/>
    <mergeCell ref="Q363:Q367"/>
    <mergeCell ref="I368:I372"/>
    <mergeCell ref="L368:L372"/>
    <mergeCell ref="Q368:Q372"/>
    <mergeCell ref="I373:I377"/>
    <mergeCell ref="J373:J377"/>
    <mergeCell ref="L373:L377"/>
    <mergeCell ref="Q373:Q377"/>
    <mergeCell ref="P353:P377"/>
    <mergeCell ref="K353:K357"/>
    <mergeCell ref="K368:K372"/>
    <mergeCell ref="K363:K367"/>
    <mergeCell ref="AL353:AL377"/>
    <mergeCell ref="R353:R357"/>
    <mergeCell ref="R358:R362"/>
    <mergeCell ref="R363:R367"/>
    <mergeCell ref="R368:R372"/>
    <mergeCell ref="R373:R377"/>
    <mergeCell ref="AE353:AE377"/>
    <mergeCell ref="F353:F377"/>
    <mergeCell ref="E353:E377"/>
    <mergeCell ref="G353:G377"/>
    <mergeCell ref="H353:H377"/>
    <mergeCell ref="A353:A377"/>
    <mergeCell ref="B353:B377"/>
    <mergeCell ref="C353:C377"/>
    <mergeCell ref="D353:D377"/>
    <mergeCell ref="AF353:AF377"/>
    <mergeCell ref="AG353:AG377"/>
    <mergeCell ref="I353:I357"/>
    <mergeCell ref="J353:J357"/>
    <mergeCell ref="L353:L357"/>
    <mergeCell ref="Q353:Q357"/>
    <mergeCell ref="M353:M377"/>
    <mergeCell ref="N353:N377"/>
    <mergeCell ref="O353:O377"/>
    <mergeCell ref="J368:J372"/>
    <mergeCell ref="AQ328:AQ352"/>
    <mergeCell ref="I333:I337"/>
    <mergeCell ref="J333:J337"/>
    <mergeCell ref="L333:L337"/>
    <mergeCell ref="Q333:Q337"/>
    <mergeCell ref="I338:I342"/>
    <mergeCell ref="J338:J342"/>
    <mergeCell ref="L338:L342"/>
    <mergeCell ref="Q338:Q342"/>
    <mergeCell ref="I343:I347"/>
    <mergeCell ref="L343:L347"/>
    <mergeCell ref="Q343:Q347"/>
    <mergeCell ref="I348:I352"/>
    <mergeCell ref="J348:J352"/>
    <mergeCell ref="L348:L352"/>
    <mergeCell ref="Q348:Q352"/>
    <mergeCell ref="P328:P352"/>
    <mergeCell ref="K328:K332"/>
    <mergeCell ref="K333:K337"/>
    <mergeCell ref="K343:K347"/>
    <mergeCell ref="R338:R342"/>
    <mergeCell ref="R343:R347"/>
    <mergeCell ref="R348:R352"/>
    <mergeCell ref="R328:R332"/>
    <mergeCell ref="E303:E327"/>
    <mergeCell ref="G303:G327"/>
    <mergeCell ref="H303:H327"/>
    <mergeCell ref="A303:A327"/>
    <mergeCell ref="B303:B327"/>
    <mergeCell ref="C303:C327"/>
    <mergeCell ref="D303:D327"/>
    <mergeCell ref="I318:I322"/>
    <mergeCell ref="AF303:AF327"/>
    <mergeCell ref="AG303:AG327"/>
    <mergeCell ref="I303:I307"/>
    <mergeCell ref="R303:R307"/>
    <mergeCell ref="R308:R312"/>
    <mergeCell ref="R313:R317"/>
    <mergeCell ref="R318:R322"/>
    <mergeCell ref="R323:R327"/>
    <mergeCell ref="AE303:AE327"/>
    <mergeCell ref="J318:J322"/>
    <mergeCell ref="F303:F327"/>
    <mergeCell ref="J303:J307"/>
    <mergeCell ref="L303:L307"/>
    <mergeCell ref="Q303:Q307"/>
    <mergeCell ref="K303:K307"/>
    <mergeCell ref="M303:M327"/>
    <mergeCell ref="N303:N327"/>
    <mergeCell ref="I308:I312"/>
    <mergeCell ref="J308:J312"/>
    <mergeCell ref="L308:L312"/>
    <mergeCell ref="Q308:Q312"/>
    <mergeCell ref="I313:I317"/>
    <mergeCell ref="J313:J317"/>
    <mergeCell ref="L313:L317"/>
    <mergeCell ref="F328:F352"/>
    <mergeCell ref="E328:E352"/>
    <mergeCell ref="G328:G352"/>
    <mergeCell ref="H328:H352"/>
    <mergeCell ref="A328:A352"/>
    <mergeCell ref="B328:B352"/>
    <mergeCell ref="C328:C352"/>
    <mergeCell ref="D328:D352"/>
    <mergeCell ref="AF328:AF352"/>
    <mergeCell ref="AG328:AG352"/>
    <mergeCell ref="I328:I332"/>
    <mergeCell ref="J328:J332"/>
    <mergeCell ref="L328:L332"/>
    <mergeCell ref="Q328:Q332"/>
    <mergeCell ref="M328:M352"/>
    <mergeCell ref="N328:N352"/>
    <mergeCell ref="O328:O352"/>
    <mergeCell ref="J343:J347"/>
    <mergeCell ref="R333:R337"/>
    <mergeCell ref="AE328:AE352"/>
    <mergeCell ref="Q313:Q317"/>
    <mergeCell ref="K308:K312"/>
    <mergeCell ref="L318:L322"/>
    <mergeCell ref="Q318:Q322"/>
    <mergeCell ref="I323:I327"/>
    <mergeCell ref="J323:J327"/>
    <mergeCell ref="L323:L327"/>
    <mergeCell ref="Q323:Q327"/>
    <mergeCell ref="K318:K322"/>
    <mergeCell ref="AQ278:AQ302"/>
    <mergeCell ref="I283:I287"/>
    <mergeCell ref="J283:J287"/>
    <mergeCell ref="L283:L287"/>
    <mergeCell ref="Q283:Q287"/>
    <mergeCell ref="I288:I292"/>
    <mergeCell ref="J288:J292"/>
    <mergeCell ref="L288:L292"/>
    <mergeCell ref="Q288:Q292"/>
    <mergeCell ref="I293:I297"/>
    <mergeCell ref="L293:L297"/>
    <mergeCell ref="Q293:Q297"/>
    <mergeCell ref="I298:I302"/>
    <mergeCell ref="J298:J302"/>
    <mergeCell ref="L298:L302"/>
    <mergeCell ref="Q298:Q302"/>
    <mergeCell ref="O278:O302"/>
    <mergeCell ref="P278:P302"/>
    <mergeCell ref="K283:K287"/>
    <mergeCell ref="K288:K292"/>
    <mergeCell ref="AJ278:AJ302"/>
    <mergeCell ref="AK278:AK302"/>
    <mergeCell ref="AL278:AL302"/>
    <mergeCell ref="R298:R302"/>
    <mergeCell ref="R278:R282"/>
    <mergeCell ref="R283:R287"/>
    <mergeCell ref="R288:R292"/>
    <mergeCell ref="R293:R297"/>
    <mergeCell ref="AE278:AE302"/>
    <mergeCell ref="AI278:AI302"/>
    <mergeCell ref="F278:F302"/>
    <mergeCell ref="E278:E302"/>
    <mergeCell ref="G278:G302"/>
    <mergeCell ref="H278:H302"/>
    <mergeCell ref="A278:A302"/>
    <mergeCell ref="B278:B302"/>
    <mergeCell ref="C278:C302"/>
    <mergeCell ref="D278:D302"/>
    <mergeCell ref="AF278:AF302"/>
    <mergeCell ref="AG278:AG302"/>
    <mergeCell ref="I278:I282"/>
    <mergeCell ref="J278:J282"/>
    <mergeCell ref="L278:L282"/>
    <mergeCell ref="Q278:Q282"/>
    <mergeCell ref="K278:K282"/>
    <mergeCell ref="M278:M302"/>
    <mergeCell ref="N278:N302"/>
    <mergeCell ref="J293:J297"/>
    <mergeCell ref="K293:K297"/>
    <mergeCell ref="K298:K302"/>
    <mergeCell ref="AQ253:AQ277"/>
    <mergeCell ref="I258:I262"/>
    <mergeCell ref="J258:J262"/>
    <mergeCell ref="L258:L262"/>
    <mergeCell ref="Q258:Q262"/>
    <mergeCell ref="I263:I267"/>
    <mergeCell ref="J263:J267"/>
    <mergeCell ref="L263:L267"/>
    <mergeCell ref="Q263:Q267"/>
    <mergeCell ref="I268:I272"/>
    <mergeCell ref="Q268:Q272"/>
    <mergeCell ref="I273:I277"/>
    <mergeCell ref="J273:J277"/>
    <mergeCell ref="L273:L277"/>
    <mergeCell ref="Q273:Q277"/>
    <mergeCell ref="P253:P277"/>
    <mergeCell ref="K273:K277"/>
    <mergeCell ref="K258:K262"/>
    <mergeCell ref="K263:K267"/>
    <mergeCell ref="AK253:AK277"/>
    <mergeCell ref="AL253:AL277"/>
    <mergeCell ref="R258:R262"/>
    <mergeCell ref="R263:R267"/>
    <mergeCell ref="R268:R272"/>
    <mergeCell ref="R273:R277"/>
    <mergeCell ref="R253:R257"/>
    <mergeCell ref="AJ253:AJ277"/>
    <mergeCell ref="AI253:AI277"/>
    <mergeCell ref="F253:F277"/>
    <mergeCell ref="E253:E277"/>
    <mergeCell ref="G253:G277"/>
    <mergeCell ref="H253:H277"/>
    <mergeCell ref="A253:A277"/>
    <mergeCell ref="B253:B277"/>
    <mergeCell ref="C253:C277"/>
    <mergeCell ref="D253:D277"/>
    <mergeCell ref="AG253:AG277"/>
    <mergeCell ref="I253:I257"/>
    <mergeCell ref="J253:J257"/>
    <mergeCell ref="L253:L257"/>
    <mergeCell ref="Q253:Q257"/>
    <mergeCell ref="M253:M277"/>
    <mergeCell ref="N253:N277"/>
    <mergeCell ref="O253:O277"/>
    <mergeCell ref="J268:J272"/>
    <mergeCell ref="L268:L272"/>
    <mergeCell ref="AQ228:AQ252"/>
    <mergeCell ref="I233:I237"/>
    <mergeCell ref="J233:J237"/>
    <mergeCell ref="L233:L237"/>
    <mergeCell ref="Q233:Q237"/>
    <mergeCell ref="I238:I242"/>
    <mergeCell ref="J238:J242"/>
    <mergeCell ref="L238:L242"/>
    <mergeCell ref="Q238:Q242"/>
    <mergeCell ref="I243:I247"/>
    <mergeCell ref="L243:L247"/>
    <mergeCell ref="Q243:Q247"/>
    <mergeCell ref="I248:I252"/>
    <mergeCell ref="J248:J252"/>
    <mergeCell ref="L248:L252"/>
    <mergeCell ref="Q248:Q252"/>
    <mergeCell ref="P228:P252"/>
    <mergeCell ref="AK228:AK252"/>
    <mergeCell ref="AL228:AL252"/>
    <mergeCell ref="R228:R232"/>
    <mergeCell ref="R233:R237"/>
    <mergeCell ref="R238:R242"/>
    <mergeCell ref="R243:R247"/>
    <mergeCell ref="R248:R252"/>
    <mergeCell ref="AI228:AI252"/>
    <mergeCell ref="AH228:AH252"/>
    <mergeCell ref="F228:F252"/>
    <mergeCell ref="E228:E252"/>
    <mergeCell ref="G228:G252"/>
    <mergeCell ref="H228:H252"/>
    <mergeCell ref="A228:A252"/>
    <mergeCell ref="B228:B252"/>
    <mergeCell ref="C228:C252"/>
    <mergeCell ref="D228:D252"/>
    <mergeCell ref="AF228:AF252"/>
    <mergeCell ref="AG228:AG252"/>
    <mergeCell ref="I228:I232"/>
    <mergeCell ref="J228:J232"/>
    <mergeCell ref="L228:L232"/>
    <mergeCell ref="Q228:Q232"/>
    <mergeCell ref="M228:M252"/>
    <mergeCell ref="N228:N252"/>
    <mergeCell ref="O228:O252"/>
    <mergeCell ref="J243:J247"/>
    <mergeCell ref="AQ203:AQ227"/>
    <mergeCell ref="I208:I212"/>
    <mergeCell ref="J208:J212"/>
    <mergeCell ref="L208:L212"/>
    <mergeCell ref="Q208:Q212"/>
    <mergeCell ref="I213:I217"/>
    <mergeCell ref="J213:J217"/>
    <mergeCell ref="L213:L217"/>
    <mergeCell ref="Q213:Q217"/>
    <mergeCell ref="I218:I222"/>
    <mergeCell ref="L218:L222"/>
    <mergeCell ref="Q218:Q222"/>
    <mergeCell ref="I223:I227"/>
    <mergeCell ref="J223:J227"/>
    <mergeCell ref="L223:L227"/>
    <mergeCell ref="Q223:Q227"/>
    <mergeCell ref="O203:O227"/>
    <mergeCell ref="P203:P227"/>
    <mergeCell ref="K218:K222"/>
    <mergeCell ref="K223:K227"/>
    <mergeCell ref="AK203:AK227"/>
    <mergeCell ref="AL203:AL227"/>
    <mergeCell ref="R223:R227"/>
    <mergeCell ref="R203:R207"/>
    <mergeCell ref="R208:R212"/>
    <mergeCell ref="R213:R217"/>
    <mergeCell ref="AH203:AH227"/>
    <mergeCell ref="F203:F227"/>
    <mergeCell ref="E203:E227"/>
    <mergeCell ref="G203:G227"/>
    <mergeCell ref="H203:H227"/>
    <mergeCell ref="A203:A227"/>
    <mergeCell ref="B203:B227"/>
    <mergeCell ref="C203:C227"/>
    <mergeCell ref="D203:D227"/>
    <mergeCell ref="AF203:AF227"/>
    <mergeCell ref="AG203:AG227"/>
    <mergeCell ref="I203:I207"/>
    <mergeCell ref="J203:J207"/>
    <mergeCell ref="L203:L207"/>
    <mergeCell ref="Q203:Q207"/>
    <mergeCell ref="K203:K207"/>
    <mergeCell ref="M203:M227"/>
    <mergeCell ref="N203:N227"/>
    <mergeCell ref="J218:J222"/>
    <mergeCell ref="K208:K212"/>
    <mergeCell ref="K213:K217"/>
    <mergeCell ref="AQ178:AQ202"/>
    <mergeCell ref="I183:I187"/>
    <mergeCell ref="J183:J187"/>
    <mergeCell ref="L183:L187"/>
    <mergeCell ref="Q183:Q187"/>
    <mergeCell ref="I188:I192"/>
    <mergeCell ref="J188:J192"/>
    <mergeCell ref="L188:L192"/>
    <mergeCell ref="Q188:Q192"/>
    <mergeCell ref="I193:I197"/>
    <mergeCell ref="L193:L197"/>
    <mergeCell ref="Q193:Q197"/>
    <mergeCell ref="I198:I202"/>
    <mergeCell ref="J198:J202"/>
    <mergeCell ref="L198:L202"/>
    <mergeCell ref="Q198:Q202"/>
    <mergeCell ref="O178:O202"/>
    <mergeCell ref="P178:P202"/>
    <mergeCell ref="K188:K192"/>
    <mergeCell ref="K183:K187"/>
    <mergeCell ref="AK178:AK202"/>
    <mergeCell ref="AL178:AL202"/>
    <mergeCell ref="AM178:AM202"/>
    <mergeCell ref="AN178:AN202"/>
    <mergeCell ref="AO178:AO202"/>
    <mergeCell ref="R198:R202"/>
    <mergeCell ref="AC178:AC202"/>
    <mergeCell ref="AH178:AH202"/>
    <mergeCell ref="F178:F202"/>
    <mergeCell ref="E178:E202"/>
    <mergeCell ref="G178:G202"/>
    <mergeCell ref="H178:H202"/>
    <mergeCell ref="A178:A202"/>
    <mergeCell ref="B178:B202"/>
    <mergeCell ref="C178:C202"/>
    <mergeCell ref="D178:D202"/>
    <mergeCell ref="AF178:AF202"/>
    <mergeCell ref="AG178:AG202"/>
    <mergeCell ref="I178:I182"/>
    <mergeCell ref="J178:J182"/>
    <mergeCell ref="L178:L182"/>
    <mergeCell ref="Q178:Q182"/>
    <mergeCell ref="K178:K182"/>
    <mergeCell ref="M178:M202"/>
    <mergeCell ref="N178:N202"/>
    <mergeCell ref="J193:J197"/>
    <mergeCell ref="K193:K197"/>
    <mergeCell ref="K198:K202"/>
    <mergeCell ref="I128:I132"/>
    <mergeCell ref="J128:J132"/>
    <mergeCell ref="F153:F177"/>
    <mergeCell ref="E153:E177"/>
    <mergeCell ref="G153:G177"/>
    <mergeCell ref="H153:H177"/>
    <mergeCell ref="A153:A177"/>
    <mergeCell ref="B153:B177"/>
    <mergeCell ref="C153:C177"/>
    <mergeCell ref="D153:D177"/>
    <mergeCell ref="AF153:AF177"/>
    <mergeCell ref="AG153:AG177"/>
    <mergeCell ref="I153:I157"/>
    <mergeCell ref="J153:J157"/>
    <mergeCell ref="L153:L157"/>
    <mergeCell ref="Q153:Q157"/>
    <mergeCell ref="M153:M177"/>
    <mergeCell ref="N153:N177"/>
    <mergeCell ref="O153:O177"/>
    <mergeCell ref="J168:J172"/>
    <mergeCell ref="I158:I162"/>
    <mergeCell ref="J158:J162"/>
    <mergeCell ref="L158:L162"/>
    <mergeCell ref="Q158:Q162"/>
    <mergeCell ref="I163:I167"/>
    <mergeCell ref="J163:J167"/>
    <mergeCell ref="L163:L167"/>
    <mergeCell ref="Q163:Q167"/>
    <mergeCell ref="I168:I172"/>
    <mergeCell ref="L168:L172"/>
    <mergeCell ref="Q168:Q172"/>
    <mergeCell ref="I173:I177"/>
    <mergeCell ref="I103:I107"/>
    <mergeCell ref="J103:J107"/>
    <mergeCell ref="F128:F152"/>
    <mergeCell ref="E128:E152"/>
    <mergeCell ref="G128:G152"/>
    <mergeCell ref="H128:H152"/>
    <mergeCell ref="A128:A152"/>
    <mergeCell ref="B128:B152"/>
    <mergeCell ref="C128:C152"/>
    <mergeCell ref="D128:D152"/>
    <mergeCell ref="L128:L132"/>
    <mergeCell ref="Q128:Q132"/>
    <mergeCell ref="M128:M152"/>
    <mergeCell ref="N128:N152"/>
    <mergeCell ref="O128:O152"/>
    <mergeCell ref="J143:J147"/>
    <mergeCell ref="L143:L147"/>
    <mergeCell ref="Q143:Q147"/>
    <mergeCell ref="K138:K142"/>
    <mergeCell ref="K143:K147"/>
    <mergeCell ref="I133:I137"/>
    <mergeCell ref="J133:J137"/>
    <mergeCell ref="L133:L137"/>
    <mergeCell ref="Q133:Q137"/>
    <mergeCell ref="I138:I142"/>
    <mergeCell ref="J138:J142"/>
    <mergeCell ref="L138:L142"/>
    <mergeCell ref="Q138:Q142"/>
    <mergeCell ref="I143:I147"/>
    <mergeCell ref="I148:I152"/>
    <mergeCell ref="J148:J152"/>
    <mergeCell ref="L148:L152"/>
    <mergeCell ref="F103:F127"/>
    <mergeCell ref="E103:E127"/>
    <mergeCell ref="G103:G127"/>
    <mergeCell ref="H103:H127"/>
    <mergeCell ref="A103:A127"/>
    <mergeCell ref="B103:B127"/>
    <mergeCell ref="C103:C127"/>
    <mergeCell ref="D103:D127"/>
    <mergeCell ref="L103:L107"/>
    <mergeCell ref="Q103:Q107"/>
    <mergeCell ref="K103:K107"/>
    <mergeCell ref="M103:M127"/>
    <mergeCell ref="N103:N127"/>
    <mergeCell ref="J118:J122"/>
    <mergeCell ref="L118:L122"/>
    <mergeCell ref="Q118:Q122"/>
    <mergeCell ref="AQ103:AQ127"/>
    <mergeCell ref="I108:I112"/>
    <mergeCell ref="J108:J112"/>
    <mergeCell ref="L108:L112"/>
    <mergeCell ref="Q108:Q112"/>
    <mergeCell ref="I113:I117"/>
    <mergeCell ref="J113:J117"/>
    <mergeCell ref="L113:L117"/>
    <mergeCell ref="Q113:Q117"/>
    <mergeCell ref="I118:I122"/>
    <mergeCell ref="I123:I127"/>
    <mergeCell ref="J123:J127"/>
    <mergeCell ref="L123:L127"/>
    <mergeCell ref="Q123:Q127"/>
    <mergeCell ref="O103:O127"/>
    <mergeCell ref="P103:P127"/>
    <mergeCell ref="F78:F102"/>
    <mergeCell ref="E78:E102"/>
    <mergeCell ref="G78:G102"/>
    <mergeCell ref="H78:H102"/>
    <mergeCell ref="A78:A102"/>
    <mergeCell ref="B78:B102"/>
    <mergeCell ref="C78:C102"/>
    <mergeCell ref="D78:D102"/>
    <mergeCell ref="L93:L97"/>
    <mergeCell ref="AF78:AF102"/>
    <mergeCell ref="AG78:AG102"/>
    <mergeCell ref="I78:I82"/>
    <mergeCell ref="J78:J82"/>
    <mergeCell ref="L78:L82"/>
    <mergeCell ref="Q78:Q82"/>
    <mergeCell ref="K78:K82"/>
    <mergeCell ref="M78:M102"/>
    <mergeCell ref="N78:N102"/>
    <mergeCell ref="J93:J97"/>
    <mergeCell ref="I83:I87"/>
    <mergeCell ref="J83:J87"/>
    <mergeCell ref="L83:L87"/>
    <mergeCell ref="Q83:Q87"/>
    <mergeCell ref="I88:I92"/>
    <mergeCell ref="J88:J92"/>
    <mergeCell ref="L88:L92"/>
    <mergeCell ref="Q88:Q92"/>
    <mergeCell ref="I93:I97"/>
    <mergeCell ref="Q93:Q97"/>
    <mergeCell ref="I98:I102"/>
    <mergeCell ref="J98:J102"/>
    <mergeCell ref="L98:L102"/>
    <mergeCell ref="I68:I72"/>
    <mergeCell ref="J68:J72"/>
    <mergeCell ref="L68:L72"/>
    <mergeCell ref="I73:I77"/>
    <mergeCell ref="J73:J77"/>
    <mergeCell ref="L73:L77"/>
    <mergeCell ref="Q53:Q57"/>
    <mergeCell ref="AF53:AF77"/>
    <mergeCell ref="Q68:Q72"/>
    <mergeCell ref="Q73:Q77"/>
    <mergeCell ref="R53:R57"/>
    <mergeCell ref="R58:R62"/>
    <mergeCell ref="R63:R67"/>
    <mergeCell ref="R68:R72"/>
    <mergeCell ref="AE53:AE77"/>
    <mergeCell ref="AD53:AD77"/>
    <mergeCell ref="I58:I62"/>
    <mergeCell ref="J58:J62"/>
    <mergeCell ref="L58:L62"/>
    <mergeCell ref="Q58:Q62"/>
    <mergeCell ref="I63:I67"/>
    <mergeCell ref="J63:J67"/>
    <mergeCell ref="L63:L67"/>
    <mergeCell ref="Q63:Q67"/>
    <mergeCell ref="R73:R77"/>
    <mergeCell ref="A26:A27"/>
    <mergeCell ref="B26:B27"/>
    <mergeCell ref="E26:E27"/>
    <mergeCell ref="M26:M27"/>
    <mergeCell ref="G26:H26"/>
    <mergeCell ref="F26:F27"/>
    <mergeCell ref="C26:D26"/>
    <mergeCell ref="I43:I47"/>
    <mergeCell ref="N28:N52"/>
    <mergeCell ref="P28:P52"/>
    <mergeCell ref="C53:C77"/>
    <mergeCell ref="D53:D77"/>
    <mergeCell ref="O53:O77"/>
    <mergeCell ref="K58:K62"/>
    <mergeCell ref="K63:K67"/>
    <mergeCell ref="K68:K72"/>
    <mergeCell ref="C28:C52"/>
    <mergeCell ref="K73:K77"/>
    <mergeCell ref="A28:A52"/>
    <mergeCell ref="H53:H77"/>
    <mergeCell ref="M53:M77"/>
    <mergeCell ref="N53:N77"/>
    <mergeCell ref="F53:F77"/>
    <mergeCell ref="E53:E77"/>
    <mergeCell ref="G53:G77"/>
    <mergeCell ref="B28:B52"/>
    <mergeCell ref="A53:A77"/>
    <mergeCell ref="B53:B77"/>
    <mergeCell ref="K53:K57"/>
    <mergeCell ref="P53:P77"/>
    <mergeCell ref="I53:I57"/>
    <mergeCell ref="J53:J57"/>
    <mergeCell ref="AF25:AG25"/>
    <mergeCell ref="AQ25:AR25"/>
    <mergeCell ref="AL28:AL52"/>
    <mergeCell ref="AO28:AO52"/>
    <mergeCell ref="AF26:AG26"/>
    <mergeCell ref="AK103:AK127"/>
    <mergeCell ref="AL103:AL127"/>
    <mergeCell ref="AK128:AK152"/>
    <mergeCell ref="AL128:AL152"/>
    <mergeCell ref="AO128:AO152"/>
    <mergeCell ref="AF103:AF127"/>
    <mergeCell ref="AG103:AG127"/>
    <mergeCell ref="AF128:AF152"/>
    <mergeCell ref="AG128:AG152"/>
    <mergeCell ref="AJ103:AJ127"/>
    <mergeCell ref="AP128:AP152"/>
    <mergeCell ref="AK153:AK177"/>
    <mergeCell ref="AQ28:AQ52"/>
    <mergeCell ref="AQ26:AQ27"/>
    <mergeCell ref="AJ28:AJ52"/>
    <mergeCell ref="AQ53:AQ77"/>
    <mergeCell ref="AQ78:AQ102"/>
    <mergeCell ref="AQ128:AQ152"/>
    <mergeCell ref="AQ153:AQ177"/>
    <mergeCell ref="AL153:AL177"/>
    <mergeCell ref="AR53:AR57"/>
    <mergeCell ref="AR58:AR62"/>
    <mergeCell ref="AR63:AR67"/>
    <mergeCell ref="AR68:AR72"/>
    <mergeCell ref="AR73:AR77"/>
    <mergeCell ref="AR78:AR82"/>
    <mergeCell ref="AR168:AR172"/>
    <mergeCell ref="N26:P26"/>
    <mergeCell ref="AE28:AE52"/>
    <mergeCell ref="H28:H52"/>
    <mergeCell ref="O28:O52"/>
    <mergeCell ref="AG28:AG52"/>
    <mergeCell ref="AF28:AF52"/>
    <mergeCell ref="I48:I52"/>
    <mergeCell ref="I38:I42"/>
    <mergeCell ref="I28:I32"/>
    <mergeCell ref="I33:I37"/>
    <mergeCell ref="AK28:AK52"/>
    <mergeCell ref="AH28:AH52"/>
    <mergeCell ref="Q26:Q27"/>
    <mergeCell ref="AD28:AD52"/>
    <mergeCell ref="AR26:AR27"/>
    <mergeCell ref="AM26:AP26"/>
    <mergeCell ref="AP28:AP52"/>
    <mergeCell ref="AR28:AR32"/>
    <mergeCell ref="AR33:AR37"/>
    <mergeCell ref="AR38:AR42"/>
    <mergeCell ref="AR43:AR47"/>
    <mergeCell ref="AR48:AR52"/>
    <mergeCell ref="AM28:AM52"/>
    <mergeCell ref="AN28:AN52"/>
    <mergeCell ref="Q28:Q32"/>
    <mergeCell ref="Q33:Q37"/>
    <mergeCell ref="Q43:Q47"/>
    <mergeCell ref="R38:R42"/>
    <mergeCell ref="R43:R47"/>
    <mergeCell ref="Q38:Q42"/>
    <mergeCell ref="Q48:Q52"/>
    <mergeCell ref="AI28:AI52"/>
    <mergeCell ref="AK78:AK102"/>
    <mergeCell ref="AL78:AL102"/>
    <mergeCell ref="K513:K517"/>
    <mergeCell ref="K483:K487"/>
    <mergeCell ref="K488:K492"/>
    <mergeCell ref="K373:K377"/>
    <mergeCell ref="K383:K387"/>
    <mergeCell ref="K388:K392"/>
    <mergeCell ref="K418:K422"/>
    <mergeCell ref="K423:K427"/>
    <mergeCell ref="K268:K272"/>
    <mergeCell ref="K253:K257"/>
    <mergeCell ref="K358:K362"/>
    <mergeCell ref="K338:K342"/>
    <mergeCell ref="K393:K397"/>
    <mergeCell ref="AJ128:AJ152"/>
    <mergeCell ref="AJ153:AJ177"/>
    <mergeCell ref="AJ178:AJ202"/>
    <mergeCell ref="AJ203:AJ227"/>
    <mergeCell ref="AJ228:AJ252"/>
    <mergeCell ref="L173:L177"/>
    <mergeCell ref="Q173:Q177"/>
    <mergeCell ref="P153:P177"/>
    <mergeCell ref="K153:K157"/>
    <mergeCell ref="K158:K162"/>
    <mergeCell ref="K173:K177"/>
    <mergeCell ref="AE153:AE177"/>
    <mergeCell ref="K163:K167"/>
    <mergeCell ref="K168:K172"/>
    <mergeCell ref="O303:O327"/>
    <mergeCell ref="P303:P327"/>
    <mergeCell ref="K313:K317"/>
    <mergeCell ref="A20:B20"/>
    <mergeCell ref="AG53:AG77"/>
    <mergeCell ref="AR523:AR527"/>
    <mergeCell ref="G22:H22"/>
    <mergeCell ref="J23:K23"/>
    <mergeCell ref="J20:K20"/>
    <mergeCell ref="AC26:AC27"/>
    <mergeCell ref="AJ53:AJ77"/>
    <mergeCell ref="AK53:AK77"/>
    <mergeCell ref="AL53:AL77"/>
    <mergeCell ref="E28:E52"/>
    <mergeCell ref="D28:D52"/>
    <mergeCell ref="F28:F52"/>
    <mergeCell ref="G28:G52"/>
    <mergeCell ref="M28:M52"/>
    <mergeCell ref="K28:K32"/>
    <mergeCell ref="K33:K37"/>
    <mergeCell ref="J48:J52"/>
    <mergeCell ref="L28:L32"/>
    <mergeCell ref="J33:J37"/>
    <mergeCell ref="J43:J47"/>
    <mergeCell ref="K118:K122"/>
    <mergeCell ref="K123:K127"/>
    <mergeCell ref="K348:K352"/>
    <mergeCell ref="K228:K232"/>
    <mergeCell ref="K233:K237"/>
    <mergeCell ref="K238:K242"/>
    <mergeCell ref="K243:K247"/>
    <mergeCell ref="K248:K252"/>
    <mergeCell ref="K323:K327"/>
    <mergeCell ref="K148:K152"/>
    <mergeCell ref="K128:K132"/>
    <mergeCell ref="L43:L47"/>
    <mergeCell ref="L48:L52"/>
    <mergeCell ref="J28:J32"/>
    <mergeCell ref="K38:K42"/>
    <mergeCell ref="L38:L42"/>
    <mergeCell ref="L33:L37"/>
    <mergeCell ref="J38:J42"/>
    <mergeCell ref="K43:K47"/>
    <mergeCell ref="K48:K52"/>
    <mergeCell ref="AF253:AF277"/>
    <mergeCell ref="AJ78:AJ102"/>
    <mergeCell ref="K83:K87"/>
    <mergeCell ref="K88:K92"/>
    <mergeCell ref="K93:K97"/>
    <mergeCell ref="K98:K102"/>
    <mergeCell ref="Q98:Q102"/>
    <mergeCell ref="O78:O102"/>
    <mergeCell ref="P78:P102"/>
    <mergeCell ref="K108:K112"/>
    <mergeCell ref="K113:K117"/>
    <mergeCell ref="Q148:Q152"/>
    <mergeCell ref="P128:P152"/>
    <mergeCell ref="K133:K137"/>
    <mergeCell ref="L53:L57"/>
    <mergeCell ref="J173:J177"/>
    <mergeCell ref="AH53:AH77"/>
    <mergeCell ref="AH78:AH102"/>
    <mergeCell ref="AH103:AH127"/>
    <mergeCell ref="AH128:AH152"/>
    <mergeCell ref="AH153:AH177"/>
  </mergeCells>
  <phoneticPr fontId="3" type="noConversion"/>
  <conditionalFormatting sqref="H28:H2027">
    <cfRule type="expression" dxfId="924" priority="220" stopIfTrue="1">
      <formula>$G28&lt;&gt;"Otros"</formula>
    </cfRule>
    <cfRule type="expression" dxfId="923" priority="221" stopIfTrue="1">
      <formula>AND($E28&lt;&gt;"",$G28="Otros")</formula>
    </cfRule>
  </conditionalFormatting>
  <conditionalFormatting sqref="I28:I53 I58:I527">
    <cfRule type="expression" dxfId="922" priority="517" stopIfTrue="1">
      <formula>$J28&lt;&gt;""</formula>
    </cfRule>
  </conditionalFormatting>
  <conditionalFormatting sqref="I528:I553 I558:I773">
    <cfRule type="expression" dxfId="921" priority="351" stopIfTrue="1">
      <formula>$J528&lt;&gt;""</formula>
    </cfRule>
  </conditionalFormatting>
  <conditionalFormatting sqref="I778:I1053">
    <cfRule type="expression" dxfId="920" priority="229" stopIfTrue="1">
      <formula>$J778&lt;&gt;""</formula>
    </cfRule>
  </conditionalFormatting>
  <conditionalFormatting sqref="I1058:I1553 I1558:I2027">
    <cfRule type="expression" dxfId="919" priority="107" stopIfTrue="1">
      <formula>$J1058&lt;&gt;""</formula>
    </cfRule>
  </conditionalFormatting>
  <conditionalFormatting sqref="L28:L2027">
    <cfRule type="expression" dxfId="918" priority="10" stopIfTrue="1">
      <formula>AND($K28="Entorno",$L28="Interno")</formula>
    </cfRule>
  </conditionalFormatting>
  <conditionalFormatting sqref="P28:P2027">
    <cfRule type="cellIs" dxfId="917" priority="89" stopIfTrue="1" operator="equal">
      <formula>"IV"</formula>
    </cfRule>
    <cfRule type="cellIs" dxfId="916" priority="90" stopIfTrue="1" operator="equal">
      <formula>"III"</formula>
    </cfRule>
    <cfRule type="cellIs" dxfId="915" priority="91" stopIfTrue="1" operator="equal">
      <formula>"II"</formula>
    </cfRule>
    <cfRule type="cellIs" dxfId="914" priority="92" stopIfTrue="1" operator="equal">
      <formula>"I"</formula>
    </cfRule>
  </conditionalFormatting>
  <conditionalFormatting sqref="S63 Z63:AB63 S64:AB67">
    <cfRule type="expression" dxfId="913" priority="536" stopIfTrue="1">
      <formula>$Q$63="SI"</formula>
    </cfRule>
  </conditionalFormatting>
  <conditionalFormatting sqref="S78 Z78:AB78 S79:AB82">
    <cfRule type="expression" dxfId="912" priority="539" stopIfTrue="1">
      <formula>$Q$78="SI"</formula>
    </cfRule>
  </conditionalFormatting>
  <conditionalFormatting sqref="S128 Z128:AB128 S129:AB132">
    <cfRule type="expression" dxfId="911" priority="549" stopIfTrue="1">
      <formula>$Q$128="SI"</formula>
    </cfRule>
  </conditionalFormatting>
  <conditionalFormatting sqref="S133 Z133:AB133 S134:AB137">
    <cfRule type="expression" dxfId="910" priority="550" stopIfTrue="1">
      <formula>$Q$133="SI"</formula>
    </cfRule>
  </conditionalFormatting>
  <conditionalFormatting sqref="S138 Z138:AB138 S139:AB142">
    <cfRule type="expression" dxfId="909" priority="551" stopIfTrue="1">
      <formula>$Q$138="SI"</formula>
    </cfRule>
  </conditionalFormatting>
  <conditionalFormatting sqref="S153 U153 Z153:AB153 S154:AB157">
    <cfRule type="expression" dxfId="908" priority="554" stopIfTrue="1">
      <formula>$Q$153="SI"</formula>
    </cfRule>
  </conditionalFormatting>
  <conditionalFormatting sqref="S163 U163 Z163:AB163 S164:AB167">
    <cfRule type="expression" dxfId="907" priority="555" stopIfTrue="1">
      <formula>$Q$163="SI"</formula>
    </cfRule>
  </conditionalFormatting>
  <conditionalFormatting sqref="S178:S179 Z178:AB179 S180:AB182">
    <cfRule type="expression" dxfId="906" priority="558" stopIfTrue="1">
      <formula>$Q$178="SI"</formula>
    </cfRule>
  </conditionalFormatting>
  <conditionalFormatting sqref="S203 U203:AB203 S204:AB207">
    <cfRule type="expression" dxfId="905" priority="563" stopIfTrue="1">
      <formula>$Q$203="SI"</formula>
    </cfRule>
  </conditionalFormatting>
  <conditionalFormatting sqref="S228:S229 Z228:AB229 S230:AB232">
    <cfRule type="expression" dxfId="904" priority="568" stopIfTrue="1">
      <formula>$Q$228="SI"</formula>
    </cfRule>
  </conditionalFormatting>
  <conditionalFormatting sqref="S253 Z253:AB253 S254:AB257">
    <cfRule type="expression" dxfId="903" priority="573" stopIfTrue="1">
      <formula>$Q$253="SI"</formula>
    </cfRule>
  </conditionalFormatting>
  <conditionalFormatting sqref="S303 Z303 S304:Z307">
    <cfRule type="expression" dxfId="902" priority="58" stopIfTrue="1">
      <formula>$Q$303="SI"</formula>
    </cfRule>
  </conditionalFormatting>
  <conditionalFormatting sqref="S378:S379 Z378:AB379 S380:AB382">
    <cfRule type="expression" dxfId="901" priority="596" stopIfTrue="1">
      <formula>$Q$378="SI"</formula>
    </cfRule>
  </conditionalFormatting>
  <conditionalFormatting sqref="S383:S384 Z383:AB384 S385:AB387">
    <cfRule type="expression" dxfId="900" priority="597" stopIfTrue="1">
      <formula>$Q$383="SI"</formula>
    </cfRule>
  </conditionalFormatting>
  <conditionalFormatting sqref="S33:T33 V33:AB33 S34:AB37">
    <cfRule type="expression" dxfId="899" priority="530" stopIfTrue="1">
      <formula>$Q$33="SI"</formula>
    </cfRule>
  </conditionalFormatting>
  <conditionalFormatting sqref="S38:T39 V38:AB39 S40:AB42">
    <cfRule type="expression" dxfId="898" priority="531" stopIfTrue="1">
      <formula>$Q$38="SI"</formula>
    </cfRule>
  </conditionalFormatting>
  <conditionalFormatting sqref="S403:T403">
    <cfRule type="expression" dxfId="897" priority="4" stopIfTrue="1">
      <formula>$Q$403="SI"</formula>
    </cfRule>
  </conditionalFormatting>
  <conditionalFormatting sqref="S158:U158 Z158:AB158 S159:AB162">
    <cfRule type="expression" dxfId="896" priority="626" stopIfTrue="1">
      <formula>$Q$158="SI"</formula>
    </cfRule>
  </conditionalFormatting>
  <conditionalFormatting sqref="S168:U168 Z168:AB168 S169:AB172">
    <cfRule type="expression" dxfId="895" priority="556" stopIfTrue="1">
      <formula>$Q$168="SI"</formula>
    </cfRule>
  </conditionalFormatting>
  <conditionalFormatting sqref="S173:U173 Z173:AB173 S174:AB177">
    <cfRule type="expression" dxfId="894" priority="557" stopIfTrue="1">
      <formula>$Q$173="SI"</formula>
    </cfRule>
  </conditionalFormatting>
  <conditionalFormatting sqref="S208:U208 Z208 S209:Z212">
    <cfRule type="expression" dxfId="893" priority="631" stopIfTrue="1">
      <formula>$Q$208="SI"</formula>
    </cfRule>
  </conditionalFormatting>
  <conditionalFormatting sqref="S213:U213 Z213:AB213 S214:AB217">
    <cfRule type="expression" dxfId="892" priority="565" stopIfTrue="1">
      <formula>$Q$213="SI"</formula>
    </cfRule>
  </conditionalFormatting>
  <conditionalFormatting sqref="S433:U433 Z433:AB433 S434:AB437">
    <cfRule type="expression" dxfId="891" priority="607" stopIfTrue="1">
      <formula>$Q$433="SI"</formula>
    </cfRule>
  </conditionalFormatting>
  <conditionalFormatting sqref="S438:U441 Z438:AB441 S442:AB442">
    <cfRule type="expression" dxfId="890" priority="608" stopIfTrue="1">
      <formula>$Q$438="SI"</formula>
    </cfRule>
  </conditionalFormatting>
  <conditionalFormatting sqref="S443:U443 Z443:AB443 S444:AB447">
    <cfRule type="expression" dxfId="889" priority="609" stopIfTrue="1">
      <formula>$Q$443="SI"</formula>
    </cfRule>
  </conditionalFormatting>
  <conditionalFormatting sqref="S58:Z62">
    <cfRule type="expression" dxfId="888" priority="629" stopIfTrue="1">
      <formula>$Q$58="SI"</formula>
    </cfRule>
  </conditionalFormatting>
  <conditionalFormatting sqref="S108:Z112">
    <cfRule type="expression" dxfId="887" priority="630" stopIfTrue="1">
      <formula>$Q$108="SI"</formula>
    </cfRule>
  </conditionalFormatting>
  <conditionalFormatting sqref="S258:Z262">
    <cfRule type="expression" dxfId="886" priority="638" stopIfTrue="1">
      <formula>$Q$258="SI"</formula>
    </cfRule>
  </conditionalFormatting>
  <conditionalFormatting sqref="S308:Z312">
    <cfRule type="expression" dxfId="885" priority="57" stopIfTrue="1">
      <formula>$Q$308="SI"</formula>
    </cfRule>
  </conditionalFormatting>
  <conditionalFormatting sqref="S313:Z317">
    <cfRule type="expression" dxfId="884" priority="56" stopIfTrue="1">
      <formula>$Q$313="SI"</formula>
    </cfRule>
  </conditionalFormatting>
  <conditionalFormatting sqref="S318:Z322">
    <cfRule type="expression" dxfId="883" priority="55" stopIfTrue="1">
      <formula>$Q$318="SI"</formula>
    </cfRule>
  </conditionalFormatting>
  <conditionalFormatting sqref="S323:Z327">
    <cfRule type="expression" dxfId="882" priority="54" stopIfTrue="1">
      <formula>$Q$323="SI"</formula>
    </cfRule>
  </conditionalFormatting>
  <conditionalFormatting sqref="S358:Z362">
    <cfRule type="expression" dxfId="881" priority="636" stopIfTrue="1">
      <formula>$Q$358="SI"</formula>
    </cfRule>
  </conditionalFormatting>
  <conditionalFormatting sqref="S408:Z412">
    <cfRule type="expression" dxfId="880" priority="635" stopIfTrue="1">
      <formula>$Q$408="SI"</formula>
    </cfRule>
  </conditionalFormatting>
  <conditionalFormatting sqref="S458:Z462">
    <cfRule type="expression" dxfId="879" priority="634" stopIfTrue="1">
      <formula>$Q$458="SI"</formula>
    </cfRule>
  </conditionalFormatting>
  <conditionalFormatting sqref="S508:Z512">
    <cfRule type="expression" dxfId="878" priority="633" stopIfTrue="1">
      <formula>$Q$508="SI"</formula>
    </cfRule>
  </conditionalFormatting>
  <conditionalFormatting sqref="S513:Z517">
    <cfRule type="expression" dxfId="877" priority="632" stopIfTrue="1">
      <formula>$Q$513="SI"</formula>
    </cfRule>
  </conditionalFormatting>
  <conditionalFormatting sqref="S528:Z532">
    <cfRule type="cellIs" dxfId="876" priority="101" stopIfTrue="1" operator="greaterThan">
      <formula>"si"</formula>
    </cfRule>
  </conditionalFormatting>
  <conditionalFormatting sqref="S538:Z542">
    <cfRule type="expression" dxfId="875" priority="88" stopIfTrue="1">
      <formula>$Q$538="SI"</formula>
    </cfRule>
  </conditionalFormatting>
  <conditionalFormatting sqref="S558:Z562">
    <cfRule type="expression" dxfId="874" priority="454" stopIfTrue="1">
      <formula>$Q$558="SI"</formula>
    </cfRule>
  </conditionalFormatting>
  <conditionalFormatting sqref="S608:Z612">
    <cfRule type="expression" dxfId="873" priority="455" stopIfTrue="1">
      <formula>$Q$608="SI"</formula>
    </cfRule>
  </conditionalFormatting>
  <conditionalFormatting sqref="S618:Z622">
    <cfRule type="expression" dxfId="872" priority="81" stopIfTrue="1">
      <formula>$Q$618="SI"</formula>
    </cfRule>
  </conditionalFormatting>
  <conditionalFormatting sqref="S708:Z712">
    <cfRule type="expression" dxfId="871" priority="456" stopIfTrue="1">
      <formula>$Q$708="SI"</formula>
    </cfRule>
  </conditionalFormatting>
  <conditionalFormatting sqref="S758:Z762">
    <cfRule type="expression" dxfId="870" priority="463" stopIfTrue="1">
      <formula>$Q$758="SI"</formula>
    </cfRule>
  </conditionalFormatting>
  <conditionalFormatting sqref="S773:Z777">
    <cfRule type="expression" dxfId="869" priority="80" stopIfTrue="1">
      <formula>$Q$773="SI"</formula>
    </cfRule>
  </conditionalFormatting>
  <conditionalFormatting sqref="S808:Z812">
    <cfRule type="expression" dxfId="868" priority="79" stopIfTrue="1">
      <formula>$Q$808="SI"</formula>
    </cfRule>
  </conditionalFormatting>
  <conditionalFormatting sqref="S813:Z817">
    <cfRule type="expression" dxfId="867" priority="77" stopIfTrue="1">
      <formula>$Q$813="SI"</formula>
    </cfRule>
  </conditionalFormatting>
  <conditionalFormatting sqref="S823:Z827">
    <cfRule type="expression" dxfId="866" priority="75" stopIfTrue="1">
      <formula>$Q$823="SI"</formula>
    </cfRule>
  </conditionalFormatting>
  <conditionalFormatting sqref="S858:Z862">
    <cfRule type="expression" dxfId="865" priority="461" stopIfTrue="1">
      <formula>$Q$858="SI"</formula>
    </cfRule>
  </conditionalFormatting>
  <conditionalFormatting sqref="S903:Z907">
    <cfRule type="expression" dxfId="864" priority="87" stopIfTrue="1">
      <formula>$Q$908="SI"</formula>
    </cfRule>
  </conditionalFormatting>
  <conditionalFormatting sqref="S908:Z912">
    <cfRule type="expression" dxfId="863" priority="460" stopIfTrue="1">
      <formula>$Q$908="SI"</formula>
    </cfRule>
  </conditionalFormatting>
  <conditionalFormatting sqref="S958:Z962">
    <cfRule type="expression" dxfId="862" priority="459" stopIfTrue="1">
      <formula>$Q$958="SI"</formula>
    </cfRule>
  </conditionalFormatting>
  <conditionalFormatting sqref="S968:Z972">
    <cfRule type="expression" dxfId="861" priority="85" stopIfTrue="1">
      <formula>$Q$968="SI"</formula>
    </cfRule>
  </conditionalFormatting>
  <conditionalFormatting sqref="S993:Z997">
    <cfRule type="expression" dxfId="860" priority="84" stopIfTrue="1">
      <formula>$Q$993="SI"</formula>
    </cfRule>
  </conditionalFormatting>
  <conditionalFormatting sqref="S1008:Z1012">
    <cfRule type="expression" dxfId="859" priority="458" stopIfTrue="1">
      <formula>$Q$1008="SI"</formula>
    </cfRule>
  </conditionalFormatting>
  <conditionalFormatting sqref="S1013:Z1017">
    <cfRule type="expression" dxfId="858" priority="70" stopIfTrue="1">
      <formula>$Q$1013="SI"</formula>
    </cfRule>
  </conditionalFormatting>
  <conditionalFormatting sqref="S1038:Z1042">
    <cfRule type="expression" dxfId="857" priority="74" stopIfTrue="1">
      <formula>$Q$1038="SI"</formula>
    </cfRule>
  </conditionalFormatting>
  <conditionalFormatting sqref="S1058:Z1062">
    <cfRule type="expression" dxfId="856" priority="332" stopIfTrue="1">
      <formula>$Q$1058="SI"</formula>
    </cfRule>
  </conditionalFormatting>
  <conditionalFormatting sqref="S1108:Z1112">
    <cfRule type="expression" dxfId="855" priority="333" stopIfTrue="1">
      <formula>$Q$1108="SI"</formula>
    </cfRule>
  </conditionalFormatting>
  <conditionalFormatting sqref="S1118:Z1122">
    <cfRule type="expression" dxfId="854" priority="73" stopIfTrue="1">
      <formula>$Q$1118="SI"</formula>
    </cfRule>
  </conditionalFormatting>
  <conditionalFormatting sqref="S1208:Z1212">
    <cfRule type="expression" dxfId="853" priority="334" stopIfTrue="1">
      <formula>$Q$1208="SI"</formula>
    </cfRule>
  </conditionalFormatting>
  <conditionalFormatting sqref="S1258:Z1262">
    <cfRule type="expression" dxfId="852" priority="341" stopIfTrue="1">
      <formula>$Q$1258="SI"</formula>
    </cfRule>
  </conditionalFormatting>
  <conditionalFormatting sqref="S1273:Z1277">
    <cfRule type="expression" dxfId="851" priority="72" stopIfTrue="1">
      <formula>$Q$1273="SI"</formula>
    </cfRule>
  </conditionalFormatting>
  <conditionalFormatting sqref="S1308:Z1312">
    <cfRule type="expression" dxfId="850" priority="340" stopIfTrue="1">
      <formula>$Q$1308="SI"</formula>
    </cfRule>
  </conditionalFormatting>
  <conditionalFormatting sqref="S1313:Z1317">
    <cfRule type="expression" dxfId="849" priority="60" stopIfTrue="1">
      <formula>$Q$1313="SI"</formula>
    </cfRule>
  </conditionalFormatting>
  <conditionalFormatting sqref="S1323:Z1327">
    <cfRule type="expression" dxfId="848" priority="59" stopIfTrue="1">
      <formula>$Q$1323="SI"</formula>
    </cfRule>
  </conditionalFormatting>
  <conditionalFormatting sqref="S1358:Z1362">
    <cfRule type="expression" dxfId="847" priority="339" stopIfTrue="1">
      <formula>$Q$1358="SI"</formula>
    </cfRule>
  </conditionalFormatting>
  <conditionalFormatting sqref="S1403:Z1407">
    <cfRule type="expression" dxfId="846" priority="71" stopIfTrue="1">
      <formula>$Q$1403="SI"</formula>
    </cfRule>
  </conditionalFormatting>
  <conditionalFormatting sqref="S1408:Z1412">
    <cfRule type="expression" dxfId="845" priority="338" stopIfTrue="1">
      <formula>$Q$1408="SI"</formula>
    </cfRule>
  </conditionalFormatting>
  <conditionalFormatting sqref="S1458:Z1462">
    <cfRule type="expression" dxfId="844" priority="337" stopIfTrue="1">
      <formula>$Q$1458="SI"</formula>
    </cfRule>
  </conditionalFormatting>
  <conditionalFormatting sqref="S1508:Z1512">
    <cfRule type="expression" dxfId="843" priority="336" stopIfTrue="1">
      <formula>$Q$1508="SI"</formula>
    </cfRule>
  </conditionalFormatting>
  <conditionalFormatting sqref="S1513:Z1517">
    <cfRule type="expression" dxfId="842" priority="335" stopIfTrue="1">
      <formula>$Q$1513="SI"</formula>
    </cfRule>
  </conditionalFormatting>
  <conditionalFormatting sqref="S1538:Z1542">
    <cfRule type="expression" dxfId="841" priority="69" stopIfTrue="1">
      <formula>$Q$1538="SI"</formula>
    </cfRule>
  </conditionalFormatting>
  <conditionalFormatting sqref="S1558:Z1562">
    <cfRule type="expression" dxfId="840" priority="210" stopIfTrue="1">
      <formula>$Q$1558="SI"</formula>
    </cfRule>
  </conditionalFormatting>
  <conditionalFormatting sqref="S1608:Z1612">
    <cfRule type="expression" dxfId="839" priority="211" stopIfTrue="1">
      <formula>$Q$1608="SI"</formula>
    </cfRule>
  </conditionalFormatting>
  <conditionalFormatting sqref="S1618:Z1622">
    <cfRule type="expression" dxfId="838" priority="68" stopIfTrue="1">
      <formula>$Q$1618="SI"</formula>
    </cfRule>
  </conditionalFormatting>
  <conditionalFormatting sqref="S1708:Z1712">
    <cfRule type="expression" dxfId="837" priority="212" stopIfTrue="1">
      <formula>$Q$1708="SI"</formula>
    </cfRule>
  </conditionalFormatting>
  <conditionalFormatting sqref="S1758:Z1762">
    <cfRule type="expression" dxfId="836" priority="219" stopIfTrue="1">
      <formula>$Q$1758="SI"</formula>
    </cfRule>
  </conditionalFormatting>
  <conditionalFormatting sqref="S1773:Z1777">
    <cfRule type="expression" dxfId="835" priority="67" stopIfTrue="1">
      <formula>$Q$1773="SI"</formula>
    </cfRule>
  </conditionalFormatting>
  <conditionalFormatting sqref="S1808:Z1812">
    <cfRule type="expression" dxfId="834" priority="65" stopIfTrue="1">
      <formula>$Q$1808="SI"</formula>
    </cfRule>
  </conditionalFormatting>
  <conditionalFormatting sqref="S1813:Z1817">
    <cfRule type="expression" dxfId="833" priority="63" stopIfTrue="1">
      <formula>$Q$1813="SI"</formula>
    </cfRule>
  </conditionalFormatting>
  <conditionalFormatting sqref="S1818:Z1822">
    <cfRule type="expression" dxfId="832" priority="64" stopIfTrue="1">
      <formula>$Q$1818="SI"</formula>
    </cfRule>
  </conditionalFormatting>
  <conditionalFormatting sqref="S1823:Z1827">
    <cfRule type="expression" dxfId="831" priority="61" stopIfTrue="1">
      <formula>$Q$1823="SI"</formula>
    </cfRule>
  </conditionalFormatting>
  <conditionalFormatting sqref="S1858:Z1862">
    <cfRule type="expression" dxfId="830" priority="217" stopIfTrue="1">
      <formula>$Q$1858="SI"</formula>
    </cfRule>
  </conditionalFormatting>
  <conditionalFormatting sqref="S1903:Z1907">
    <cfRule type="expression" dxfId="829" priority="66" stopIfTrue="1">
      <formula>$Q$1903="SI"</formula>
    </cfRule>
  </conditionalFormatting>
  <conditionalFormatting sqref="S1908:Z1912">
    <cfRule type="expression" dxfId="828" priority="216" stopIfTrue="1">
      <formula>$Q$1908="SI"</formula>
    </cfRule>
  </conditionalFormatting>
  <conditionalFormatting sqref="S1958:Z1962">
    <cfRule type="expression" dxfId="827" priority="215" stopIfTrue="1">
      <formula>$Q$1958="SI"</formula>
    </cfRule>
  </conditionalFormatting>
  <conditionalFormatting sqref="S2008:Z2012">
    <cfRule type="expression" dxfId="826" priority="214" stopIfTrue="1">
      <formula>$Q$2008="SI"</formula>
    </cfRule>
  </conditionalFormatting>
  <conditionalFormatting sqref="S2013:Z2017">
    <cfRule type="expression" dxfId="825" priority="213" stopIfTrue="1">
      <formula>$Q$2013="SI"</formula>
    </cfRule>
  </conditionalFormatting>
  <conditionalFormatting sqref="S28:AB32">
    <cfRule type="expression" dxfId="824" priority="529" stopIfTrue="1">
      <formula>$Q$28="SI"</formula>
    </cfRule>
  </conditionalFormatting>
  <conditionalFormatting sqref="S43:AB47">
    <cfRule type="expression" dxfId="823" priority="532" stopIfTrue="1">
      <formula>$Q$43="SI"</formula>
    </cfRule>
  </conditionalFormatting>
  <conditionalFormatting sqref="S48:AB52">
    <cfRule type="expression" dxfId="822" priority="533" stopIfTrue="1">
      <formula>$Q$48="SI"</formula>
    </cfRule>
  </conditionalFormatting>
  <conditionalFormatting sqref="S53:AB57">
    <cfRule type="expression" dxfId="821" priority="43" stopIfTrue="1">
      <formula>$Q$53="SI"</formula>
    </cfRule>
  </conditionalFormatting>
  <conditionalFormatting sqref="S68:AB72">
    <cfRule type="expression" dxfId="820" priority="535" stopIfTrue="1">
      <formula>$Q$68="SI"</formula>
    </cfRule>
  </conditionalFormatting>
  <conditionalFormatting sqref="S73:AB77">
    <cfRule type="expression" dxfId="819" priority="534" stopIfTrue="1">
      <formula>$Q$73="SI"</formula>
    </cfRule>
  </conditionalFormatting>
  <conditionalFormatting sqref="S83:AB87">
    <cfRule type="expression" dxfId="818" priority="540" stopIfTrue="1">
      <formula>$Q$83="SI"</formula>
    </cfRule>
  </conditionalFormatting>
  <conditionalFormatting sqref="S88:AB92">
    <cfRule type="expression" dxfId="817" priority="541" stopIfTrue="1">
      <formula>$Q$88="SI"</formula>
    </cfRule>
  </conditionalFormatting>
  <conditionalFormatting sqref="S93:AB97">
    <cfRule type="expression" dxfId="816" priority="542" stopIfTrue="1">
      <formula>$Q$93="SI"</formula>
    </cfRule>
  </conditionalFormatting>
  <conditionalFormatting sqref="S98:AB102">
    <cfRule type="expression" dxfId="815" priority="543" stopIfTrue="1">
      <formula>$Q$98="SI"</formula>
    </cfRule>
  </conditionalFormatting>
  <conditionalFormatting sqref="S103:AB107">
    <cfRule type="expression" dxfId="814" priority="544" stopIfTrue="1">
      <formula>$Q$103="SI"</formula>
    </cfRule>
  </conditionalFormatting>
  <conditionalFormatting sqref="S113:AB117">
    <cfRule type="expression" dxfId="813" priority="546" stopIfTrue="1">
      <formula>$Q$113="SI"</formula>
    </cfRule>
  </conditionalFormatting>
  <conditionalFormatting sqref="S118:AB122">
    <cfRule type="expression" dxfId="812" priority="547" stopIfTrue="1">
      <formula>$Q$118="SI"</formula>
    </cfRule>
  </conditionalFormatting>
  <conditionalFormatting sqref="S123:AB127">
    <cfRule type="expression" dxfId="811" priority="548" stopIfTrue="1">
      <formula>$Q$123="SI"</formula>
    </cfRule>
  </conditionalFormatting>
  <conditionalFormatting sqref="S143:AB147">
    <cfRule type="expression" dxfId="810" priority="552" stopIfTrue="1">
      <formula>$Q$143="SI"</formula>
    </cfRule>
  </conditionalFormatting>
  <conditionalFormatting sqref="S148:AB152">
    <cfRule type="expression" dxfId="809" priority="553" stopIfTrue="1">
      <formula>$Q$148="SI"</formula>
    </cfRule>
  </conditionalFormatting>
  <conditionalFormatting sqref="S183:AB187">
    <cfRule type="expression" dxfId="808" priority="559" stopIfTrue="1">
      <formula>$Q$183="SI"</formula>
    </cfRule>
  </conditionalFormatting>
  <conditionalFormatting sqref="S188:AB192">
    <cfRule type="expression" dxfId="807" priority="560" stopIfTrue="1">
      <formula>$Q$188="SI"</formula>
    </cfRule>
  </conditionalFormatting>
  <conditionalFormatting sqref="S193:AB197">
    <cfRule type="expression" dxfId="806" priority="561" stopIfTrue="1">
      <formula>$Q$193="SI"</formula>
    </cfRule>
  </conditionalFormatting>
  <conditionalFormatting sqref="S198:AB202">
    <cfRule type="expression" dxfId="805" priority="562" stopIfTrue="1">
      <formula>$Q$198="SI"</formula>
    </cfRule>
  </conditionalFormatting>
  <conditionalFormatting sqref="S218:AB222">
    <cfRule type="expression" dxfId="804" priority="566" stopIfTrue="1">
      <formula>$Q$218="SI"</formula>
    </cfRule>
  </conditionalFormatting>
  <conditionalFormatting sqref="S223:AB227">
    <cfRule type="expression" dxfId="803" priority="567" stopIfTrue="1">
      <formula>$Q$223="SI"</formula>
    </cfRule>
  </conditionalFormatting>
  <conditionalFormatting sqref="S233:AB237">
    <cfRule type="expression" dxfId="802" priority="569" stopIfTrue="1">
      <formula>$Q$233="SI"</formula>
    </cfRule>
  </conditionalFormatting>
  <conditionalFormatting sqref="S238:AB242">
    <cfRule type="expression" dxfId="801" priority="570" stopIfTrue="1">
      <formula>$Q$238="SI"</formula>
    </cfRule>
  </conditionalFormatting>
  <conditionalFormatting sqref="S243:AB247">
    <cfRule type="expression" dxfId="800" priority="571" stopIfTrue="1">
      <formula>$Q$243="SI"</formula>
    </cfRule>
  </conditionalFormatting>
  <conditionalFormatting sqref="S248:AB252">
    <cfRule type="expression" dxfId="799" priority="572" stopIfTrue="1">
      <formula>$Q$248="SI"</formula>
    </cfRule>
  </conditionalFormatting>
  <conditionalFormatting sqref="S263:AB267">
    <cfRule type="expression" dxfId="798" priority="575" stopIfTrue="1">
      <formula>$Q$263="SI"</formula>
    </cfRule>
  </conditionalFormatting>
  <conditionalFormatting sqref="S268:AB272">
    <cfRule type="expression" dxfId="797" priority="576" stopIfTrue="1">
      <formula>$Q$268="SI"</formula>
    </cfRule>
  </conditionalFormatting>
  <conditionalFormatting sqref="S273:AB277">
    <cfRule type="expression" dxfId="796" priority="577" stopIfTrue="1">
      <formula>$Q$273="SI"</formula>
    </cfRule>
  </conditionalFormatting>
  <conditionalFormatting sqref="S278:AB282">
    <cfRule type="expression" dxfId="795" priority="578" stopIfTrue="1">
      <formula>$Q$278="SI"</formula>
    </cfRule>
  </conditionalFormatting>
  <conditionalFormatting sqref="S283:AB287">
    <cfRule type="expression" dxfId="794" priority="579" stopIfTrue="1">
      <formula>$Q$283="SI"</formula>
    </cfRule>
  </conditionalFormatting>
  <conditionalFormatting sqref="S288:AB292">
    <cfRule type="expression" dxfId="793" priority="580" stopIfTrue="1">
      <formula>$Q$288="SI"</formula>
    </cfRule>
  </conditionalFormatting>
  <conditionalFormatting sqref="S293:AB297">
    <cfRule type="expression" dxfId="792" priority="581" stopIfTrue="1">
      <formula>$Q$293="SI"</formula>
    </cfRule>
  </conditionalFormatting>
  <conditionalFormatting sqref="S298:AB302">
    <cfRule type="expression" dxfId="791" priority="582" stopIfTrue="1">
      <formula>$Q$298="SI"</formula>
    </cfRule>
  </conditionalFormatting>
  <conditionalFormatting sqref="S328:AB332">
    <cfRule type="expression" dxfId="790" priority="586" stopIfTrue="1">
      <formula>$Q$328="SI"</formula>
    </cfRule>
  </conditionalFormatting>
  <conditionalFormatting sqref="S333:AB337">
    <cfRule type="expression" dxfId="789" priority="587" stopIfTrue="1">
      <formula>$Q$333="SI"</formula>
    </cfRule>
  </conditionalFormatting>
  <conditionalFormatting sqref="S338:AB342">
    <cfRule type="expression" dxfId="788" priority="588" stopIfTrue="1">
      <formula>$Q$338="SI"</formula>
    </cfRule>
  </conditionalFormatting>
  <conditionalFormatting sqref="S343:AB347">
    <cfRule type="expression" dxfId="787" priority="589" stopIfTrue="1">
      <formula>$Q$343="SI"</formula>
    </cfRule>
  </conditionalFormatting>
  <conditionalFormatting sqref="S348:AB352">
    <cfRule type="expression" dxfId="786" priority="590" stopIfTrue="1">
      <formula>$Q$348="SI"</formula>
    </cfRule>
  </conditionalFormatting>
  <conditionalFormatting sqref="S353:AB357">
    <cfRule type="expression" dxfId="785" priority="591" stopIfTrue="1">
      <formula>$Q$353="SI"</formula>
    </cfRule>
  </conditionalFormatting>
  <conditionalFormatting sqref="S363:AB367">
    <cfRule type="expression" dxfId="784" priority="593" stopIfTrue="1">
      <formula>$Q$363="SI"</formula>
    </cfRule>
  </conditionalFormatting>
  <conditionalFormatting sqref="S368:AB372">
    <cfRule type="expression" dxfId="783" priority="594" stopIfTrue="1">
      <formula>$Q$368="SI"</formula>
    </cfRule>
  </conditionalFormatting>
  <conditionalFormatting sqref="S373:AB377">
    <cfRule type="expression" dxfId="782" priority="595" stopIfTrue="1">
      <formula>$Q$373="SI"</formula>
    </cfRule>
  </conditionalFormatting>
  <conditionalFormatting sqref="S388:AB392">
    <cfRule type="expression" dxfId="781" priority="598" stopIfTrue="1">
      <formula>$Q$388="SI"</formula>
    </cfRule>
  </conditionalFormatting>
  <conditionalFormatting sqref="S393:AB397">
    <cfRule type="expression" dxfId="780" priority="599" stopIfTrue="1">
      <formula>$Q$393="SI"</formula>
    </cfRule>
  </conditionalFormatting>
  <conditionalFormatting sqref="S398:AB402">
    <cfRule type="expression" dxfId="779" priority="600" stopIfTrue="1">
      <formula>$Q$398="SI"</formula>
    </cfRule>
  </conditionalFormatting>
  <conditionalFormatting sqref="S413:AB417">
    <cfRule type="expression" dxfId="778" priority="603" stopIfTrue="1">
      <formula>$Q$413="SI"</formula>
    </cfRule>
  </conditionalFormatting>
  <conditionalFormatting sqref="S418:AB422">
    <cfRule type="expression" dxfId="777" priority="604" stopIfTrue="1">
      <formula>$Q$418="SI"</formula>
    </cfRule>
  </conditionalFormatting>
  <conditionalFormatting sqref="S423:AB427">
    <cfRule type="expression" dxfId="776" priority="605" stopIfTrue="1">
      <formula>$Q$423="SI"</formula>
    </cfRule>
  </conditionalFormatting>
  <conditionalFormatting sqref="S428:AB432">
    <cfRule type="expression" dxfId="775" priority="606" stopIfTrue="1">
      <formula>$Q$428="SI"</formula>
    </cfRule>
  </conditionalFormatting>
  <conditionalFormatting sqref="S448:AB452">
    <cfRule type="expression" dxfId="774" priority="610" stopIfTrue="1">
      <formula>$Q$448="SI"</formula>
    </cfRule>
  </conditionalFormatting>
  <conditionalFormatting sqref="S453:AB457">
    <cfRule type="expression" dxfId="773" priority="611" stopIfTrue="1">
      <formula>$Q$453="SI"</formula>
    </cfRule>
  </conditionalFormatting>
  <conditionalFormatting sqref="S463:AB467">
    <cfRule type="expression" dxfId="772" priority="613" stopIfTrue="1">
      <formula>$Q$463="SI"</formula>
    </cfRule>
  </conditionalFormatting>
  <conditionalFormatting sqref="S468:AB472">
    <cfRule type="expression" dxfId="771" priority="614" stopIfTrue="1">
      <formula>$Q$468="SI"</formula>
    </cfRule>
  </conditionalFormatting>
  <conditionalFormatting sqref="S473:AB477">
    <cfRule type="expression" dxfId="770" priority="615" stopIfTrue="1">
      <formula>$Q$473="SI"</formula>
    </cfRule>
  </conditionalFormatting>
  <conditionalFormatting sqref="S478:AB482">
    <cfRule type="expression" dxfId="769" priority="616" stopIfTrue="1">
      <formula>$Q$478="SI"</formula>
    </cfRule>
  </conditionalFormatting>
  <conditionalFormatting sqref="S483:AB487">
    <cfRule type="expression" dxfId="768" priority="617" stopIfTrue="1">
      <formula>$Q$483="SI"</formula>
    </cfRule>
  </conditionalFormatting>
  <conditionalFormatting sqref="S488:AB489 S490 U490:AB490 S491:AB492">
    <cfRule type="expression" dxfId="767" priority="618" stopIfTrue="1">
      <formula>$Q$488="SI"</formula>
    </cfRule>
  </conditionalFormatting>
  <conditionalFormatting sqref="S493:AB497">
    <cfRule type="expression" dxfId="766" priority="619" stopIfTrue="1">
      <formula>$Q$493="SI"</formula>
    </cfRule>
  </conditionalFormatting>
  <conditionalFormatting sqref="S498:AB502">
    <cfRule type="expression" dxfId="765" priority="620" stopIfTrue="1">
      <formula>$Q$498="SI"</formula>
    </cfRule>
  </conditionalFormatting>
  <conditionalFormatting sqref="S503:AB507">
    <cfRule type="expression" dxfId="764" priority="621" stopIfTrue="1">
      <formula>$Q$503="SI"</formula>
    </cfRule>
  </conditionalFormatting>
  <conditionalFormatting sqref="S518:AB522">
    <cfRule type="expression" dxfId="763" priority="623" stopIfTrue="1">
      <formula>$Q$518="SI"</formula>
    </cfRule>
  </conditionalFormatting>
  <conditionalFormatting sqref="S523:AB527">
    <cfRule type="expression" dxfId="762" priority="625" stopIfTrue="1">
      <formula>$Q$523="SI"</formula>
    </cfRule>
  </conditionalFormatting>
  <conditionalFormatting sqref="S528:AB532">
    <cfRule type="expression" dxfId="761" priority="354" stopIfTrue="1">
      <formula>$Q$528="SI"</formula>
    </cfRule>
  </conditionalFormatting>
  <conditionalFormatting sqref="S533:AB537">
    <cfRule type="expression" dxfId="760" priority="355" stopIfTrue="1">
      <formula>$Q$533="SI"</formula>
    </cfRule>
  </conditionalFormatting>
  <conditionalFormatting sqref="S543:AB547">
    <cfRule type="expression" dxfId="759" priority="357" stopIfTrue="1">
      <formula>$Q$543="SI"</formula>
    </cfRule>
  </conditionalFormatting>
  <conditionalFormatting sqref="S548:AB552">
    <cfRule type="expression" dxfId="758" priority="358" stopIfTrue="1">
      <formula>$Q$548="SI"</formula>
    </cfRule>
  </conditionalFormatting>
  <conditionalFormatting sqref="S553:AB557">
    <cfRule type="expression" dxfId="757" priority="363" stopIfTrue="1">
      <formula>$Q$553="SI"</formula>
    </cfRule>
  </conditionalFormatting>
  <conditionalFormatting sqref="S563:AB567">
    <cfRule type="expression" dxfId="756" priority="361" stopIfTrue="1">
      <formula>$Q$563="SI"</formula>
    </cfRule>
  </conditionalFormatting>
  <conditionalFormatting sqref="S568:AB572">
    <cfRule type="expression" dxfId="755" priority="360" stopIfTrue="1">
      <formula>$Q$568="SI"</formula>
    </cfRule>
  </conditionalFormatting>
  <conditionalFormatting sqref="S573:AB577">
    <cfRule type="expression" dxfId="754" priority="359" stopIfTrue="1">
      <formula>$Q$573="SI"</formula>
    </cfRule>
  </conditionalFormatting>
  <conditionalFormatting sqref="S578:AB582">
    <cfRule type="expression" dxfId="753" priority="364" stopIfTrue="1">
      <formula>$Q$578="SI"</formula>
    </cfRule>
  </conditionalFormatting>
  <conditionalFormatting sqref="S583:AB587">
    <cfRule type="expression" dxfId="752" priority="365" stopIfTrue="1">
      <formula>$Q$583="SI"</formula>
    </cfRule>
  </conditionalFormatting>
  <conditionalFormatting sqref="S588:AB592">
    <cfRule type="expression" dxfId="751" priority="366" stopIfTrue="1">
      <formula>$Q$588="SI"</formula>
    </cfRule>
  </conditionalFormatting>
  <conditionalFormatting sqref="S593:AB597">
    <cfRule type="expression" dxfId="750" priority="367" stopIfTrue="1">
      <formula>$Q$593="SI"</formula>
    </cfRule>
  </conditionalFormatting>
  <conditionalFormatting sqref="S598:AB602">
    <cfRule type="expression" dxfId="749" priority="368" stopIfTrue="1">
      <formula>$Q$598="SI"</formula>
    </cfRule>
  </conditionalFormatting>
  <conditionalFormatting sqref="S603:AB607">
    <cfRule type="expression" dxfId="748" priority="369" stopIfTrue="1">
      <formula>$Q$603="SI"</formula>
    </cfRule>
  </conditionalFormatting>
  <conditionalFormatting sqref="S613:AB617">
    <cfRule type="expression" dxfId="747" priority="371" stopIfTrue="1">
      <formula>$Q$613="SI"</formula>
    </cfRule>
  </conditionalFormatting>
  <conditionalFormatting sqref="S623:AB627">
    <cfRule type="expression" dxfId="746" priority="373" stopIfTrue="1">
      <formula>$Q$623="SI"</formula>
    </cfRule>
  </conditionalFormatting>
  <conditionalFormatting sqref="S628:AB632">
    <cfRule type="expression" dxfId="745" priority="374" stopIfTrue="1">
      <formula>$Q$628="SI"</formula>
    </cfRule>
  </conditionalFormatting>
  <conditionalFormatting sqref="S633:AB637">
    <cfRule type="expression" dxfId="744" priority="375" stopIfTrue="1">
      <formula>$Q$633="SI"</formula>
    </cfRule>
  </conditionalFormatting>
  <conditionalFormatting sqref="S638:AB642">
    <cfRule type="expression" dxfId="743" priority="376" stopIfTrue="1">
      <formula>$Q$638="SI"</formula>
    </cfRule>
  </conditionalFormatting>
  <conditionalFormatting sqref="S643:AB647">
    <cfRule type="expression" dxfId="742" priority="377" stopIfTrue="1">
      <formula>$Q$643="SI"</formula>
    </cfRule>
  </conditionalFormatting>
  <conditionalFormatting sqref="S648:AB652">
    <cfRule type="expression" dxfId="741" priority="378" stopIfTrue="1">
      <formula>$Q$648="SI"</formula>
    </cfRule>
  </conditionalFormatting>
  <conditionalFormatting sqref="S653:AB657">
    <cfRule type="expression" dxfId="740" priority="379" stopIfTrue="1">
      <formula>$Q$653="SI"</formula>
    </cfRule>
  </conditionalFormatting>
  <conditionalFormatting sqref="S658:AB662">
    <cfRule type="expression" dxfId="739" priority="451" stopIfTrue="1">
      <formula>$Q$658="SI"</formula>
    </cfRule>
  </conditionalFormatting>
  <conditionalFormatting sqref="S663:AB667">
    <cfRule type="expression" dxfId="738" priority="380" stopIfTrue="1">
      <formula>$Q$663="SI"</formula>
    </cfRule>
  </conditionalFormatting>
  <conditionalFormatting sqref="S668:AB672">
    <cfRule type="expression" dxfId="737" priority="381" stopIfTrue="1">
      <formula>$Q$668="SI"</formula>
    </cfRule>
  </conditionalFormatting>
  <conditionalFormatting sqref="S673:AB677">
    <cfRule type="expression" dxfId="736" priority="382" stopIfTrue="1">
      <formula>$Q$673="SI"</formula>
    </cfRule>
  </conditionalFormatting>
  <conditionalFormatting sqref="S678:AB682">
    <cfRule type="expression" dxfId="735" priority="383" stopIfTrue="1">
      <formula>$Q$678="SI"</formula>
    </cfRule>
  </conditionalFormatting>
  <conditionalFormatting sqref="S683:AB687">
    <cfRule type="expression" dxfId="734" priority="384" stopIfTrue="1">
      <formula>$Q$683="SI"</formula>
    </cfRule>
  </conditionalFormatting>
  <conditionalFormatting sqref="S688:AB692">
    <cfRule type="expression" dxfId="733" priority="385" stopIfTrue="1">
      <formula>$Q$688="SI"</formula>
    </cfRule>
  </conditionalFormatting>
  <conditionalFormatting sqref="S693:AB697">
    <cfRule type="expression" dxfId="732" priority="386" stopIfTrue="1">
      <formula>$Q$693="SI"</formula>
    </cfRule>
  </conditionalFormatting>
  <conditionalFormatting sqref="S698:AB702">
    <cfRule type="expression" dxfId="731" priority="387" stopIfTrue="1">
      <formula>$Q$698="SI"</formula>
    </cfRule>
  </conditionalFormatting>
  <conditionalFormatting sqref="S703:AB707">
    <cfRule type="expression" dxfId="730" priority="388" stopIfTrue="1">
      <formula>$Q$703="SI"</formula>
    </cfRule>
  </conditionalFormatting>
  <conditionalFormatting sqref="S713:AB717">
    <cfRule type="expression" dxfId="729" priority="390" stopIfTrue="1">
      <formula>$Q$713="SI"</formula>
    </cfRule>
  </conditionalFormatting>
  <conditionalFormatting sqref="S718:AB722">
    <cfRule type="expression" dxfId="728" priority="391" stopIfTrue="1">
      <formula>$Q$718="SI"</formula>
    </cfRule>
  </conditionalFormatting>
  <conditionalFormatting sqref="S723:AB727">
    <cfRule type="expression" dxfId="727" priority="392" stopIfTrue="1">
      <formula>$Q$723="SI"</formula>
    </cfRule>
  </conditionalFormatting>
  <conditionalFormatting sqref="S728:AB732">
    <cfRule type="expression" dxfId="726" priority="393" stopIfTrue="1">
      <formula>$Q$728="SI"</formula>
    </cfRule>
  </conditionalFormatting>
  <conditionalFormatting sqref="S733:AB737">
    <cfRule type="expression" dxfId="725" priority="394" stopIfTrue="1">
      <formula>$Q$733="SI"</formula>
    </cfRule>
  </conditionalFormatting>
  <conditionalFormatting sqref="S738:AB742">
    <cfRule type="expression" dxfId="724" priority="395" stopIfTrue="1">
      <formula>$Q$738="SI"</formula>
    </cfRule>
  </conditionalFormatting>
  <conditionalFormatting sqref="S743:AB747">
    <cfRule type="expression" dxfId="723" priority="396" stopIfTrue="1">
      <formula>$Q$743="SI"</formula>
    </cfRule>
  </conditionalFormatting>
  <conditionalFormatting sqref="S748:AB752">
    <cfRule type="expression" dxfId="722" priority="397" stopIfTrue="1">
      <formula>$Q$748="SI"</formula>
    </cfRule>
  </conditionalFormatting>
  <conditionalFormatting sqref="S753:AB757">
    <cfRule type="expression" dxfId="721" priority="398" stopIfTrue="1">
      <formula>$Q$753="SI"</formula>
    </cfRule>
  </conditionalFormatting>
  <conditionalFormatting sqref="S763:AB767">
    <cfRule type="expression" dxfId="720" priority="400" stopIfTrue="1">
      <formula>$Q$763="SI"</formula>
    </cfRule>
  </conditionalFormatting>
  <conditionalFormatting sqref="S768:AB772">
    <cfRule type="expression" dxfId="719" priority="401" stopIfTrue="1">
      <formula>$Q$768="SI"</formula>
    </cfRule>
  </conditionalFormatting>
  <conditionalFormatting sqref="S778:AB782">
    <cfRule type="expression" dxfId="718" priority="403" stopIfTrue="1">
      <formula>$Q$778="SI"</formula>
    </cfRule>
  </conditionalFormatting>
  <conditionalFormatting sqref="S783:AB787">
    <cfRule type="expression" dxfId="717" priority="404" stopIfTrue="1">
      <formula>$Q$783="SI"</formula>
    </cfRule>
  </conditionalFormatting>
  <conditionalFormatting sqref="S788:AB792">
    <cfRule type="expression" dxfId="716" priority="405" stopIfTrue="1">
      <formula>$Q$788="SI"</formula>
    </cfRule>
  </conditionalFormatting>
  <conditionalFormatting sqref="S793:AB797">
    <cfRule type="expression" dxfId="715" priority="406" stopIfTrue="1">
      <formula>$Q$793="SI"</formula>
    </cfRule>
  </conditionalFormatting>
  <conditionalFormatting sqref="S798:AB802">
    <cfRule type="expression" dxfId="714" priority="407" stopIfTrue="1">
      <formula>$Q$798="SI"</formula>
    </cfRule>
  </conditionalFormatting>
  <conditionalFormatting sqref="S803:AB807">
    <cfRule type="expression" dxfId="713" priority="76" stopIfTrue="1">
      <formula>$Q$803="SI"</formula>
    </cfRule>
  </conditionalFormatting>
  <conditionalFormatting sqref="S818:AB822">
    <cfRule type="expression" dxfId="712" priority="78" stopIfTrue="1">
      <formula>$Q$818="SI"</formula>
    </cfRule>
  </conditionalFormatting>
  <conditionalFormatting sqref="S828:AB832">
    <cfRule type="expression" dxfId="711" priority="411" stopIfTrue="1">
      <formula>$Q$828="SI"</formula>
    </cfRule>
  </conditionalFormatting>
  <conditionalFormatting sqref="S833:AB837">
    <cfRule type="expression" dxfId="710" priority="412" stopIfTrue="1">
      <formula>$Q$833="SI"</formula>
    </cfRule>
  </conditionalFormatting>
  <conditionalFormatting sqref="S838:AB842">
    <cfRule type="expression" dxfId="709" priority="413" stopIfTrue="1">
      <formula>$Q$838="SI"</formula>
    </cfRule>
  </conditionalFormatting>
  <conditionalFormatting sqref="S843:AB847">
    <cfRule type="expression" dxfId="708" priority="414" stopIfTrue="1">
      <formula>$Q$843="SI"</formula>
    </cfRule>
  </conditionalFormatting>
  <conditionalFormatting sqref="S848:AB852">
    <cfRule type="expression" dxfId="707" priority="415" stopIfTrue="1">
      <formula>$Q$848="SI"</formula>
    </cfRule>
  </conditionalFormatting>
  <conditionalFormatting sqref="S853:AB857">
    <cfRule type="expression" dxfId="706" priority="416" stopIfTrue="1">
      <formula>$Q$853="SI"</formula>
    </cfRule>
  </conditionalFormatting>
  <conditionalFormatting sqref="S863:AB867">
    <cfRule type="expression" dxfId="705" priority="418" stopIfTrue="1">
      <formula>$Q$863="SI"</formula>
    </cfRule>
  </conditionalFormatting>
  <conditionalFormatting sqref="S868:AB872">
    <cfRule type="expression" dxfId="704" priority="419" stopIfTrue="1">
      <formula>$Q$868="SI"</formula>
    </cfRule>
  </conditionalFormatting>
  <conditionalFormatting sqref="S873:AB877">
    <cfRule type="expression" dxfId="703" priority="420" stopIfTrue="1">
      <formula>$Q$873="SI"</formula>
    </cfRule>
  </conditionalFormatting>
  <conditionalFormatting sqref="S878:AB882">
    <cfRule type="expression" dxfId="702" priority="421" stopIfTrue="1">
      <formula>$Q$878="SI"</formula>
    </cfRule>
  </conditionalFormatting>
  <conditionalFormatting sqref="S883:AB887">
    <cfRule type="expression" dxfId="701" priority="422" stopIfTrue="1">
      <formula>$Q$883="SI"</formula>
    </cfRule>
  </conditionalFormatting>
  <conditionalFormatting sqref="S888:AB892">
    <cfRule type="expression" dxfId="700" priority="423" stopIfTrue="1">
      <formula>$Q$888="SI"</formula>
    </cfRule>
  </conditionalFormatting>
  <conditionalFormatting sqref="S893:AB897">
    <cfRule type="expression" dxfId="699" priority="424" stopIfTrue="1">
      <formula>$Q$893="SI"</formula>
    </cfRule>
  </conditionalFormatting>
  <conditionalFormatting sqref="S898:AB902">
    <cfRule type="expression" dxfId="698" priority="425" stopIfTrue="1">
      <formula>$Q$898="SI"</formula>
    </cfRule>
  </conditionalFormatting>
  <conditionalFormatting sqref="S913:AB917">
    <cfRule type="expression" dxfId="697" priority="428" stopIfTrue="1">
      <formula>$Q$913="SI"</formula>
    </cfRule>
  </conditionalFormatting>
  <conditionalFormatting sqref="S918:AB922">
    <cfRule type="expression" dxfId="696" priority="429" stopIfTrue="1">
      <formula>$Q$918="SI"</formula>
    </cfRule>
  </conditionalFormatting>
  <conditionalFormatting sqref="S923:AB927">
    <cfRule type="expression" dxfId="695" priority="430" stopIfTrue="1">
      <formula>$Q$923="SI"</formula>
    </cfRule>
  </conditionalFormatting>
  <conditionalFormatting sqref="S928:AB932">
    <cfRule type="expression" dxfId="694" priority="431" stopIfTrue="1">
      <formula>$Q$928="SI"</formula>
    </cfRule>
  </conditionalFormatting>
  <conditionalFormatting sqref="S933:AB937">
    <cfRule type="expression" dxfId="693" priority="432" stopIfTrue="1">
      <formula>$Q$933="SI"</formula>
    </cfRule>
  </conditionalFormatting>
  <conditionalFormatting sqref="S938:AB942">
    <cfRule type="expression" dxfId="692" priority="433" stopIfTrue="1">
      <formula>$Q$938="SI"</formula>
    </cfRule>
  </conditionalFormatting>
  <conditionalFormatting sqref="S943:AB947">
    <cfRule type="expression" dxfId="691" priority="434" stopIfTrue="1">
      <formula>$Q$943="SI"</formula>
    </cfRule>
  </conditionalFormatting>
  <conditionalFormatting sqref="S948:AB952">
    <cfRule type="expression" dxfId="690" priority="435" stopIfTrue="1">
      <formula>$Q$948="SI"</formula>
    </cfRule>
  </conditionalFormatting>
  <conditionalFormatting sqref="S953:AB957">
    <cfRule type="expression" dxfId="689" priority="436" stopIfTrue="1">
      <formula>$Q$953="SI"</formula>
    </cfRule>
  </conditionalFormatting>
  <conditionalFormatting sqref="S963:AB967">
    <cfRule type="expression" dxfId="688" priority="438" stopIfTrue="1">
      <formula>$Q$963="SI"</formula>
    </cfRule>
  </conditionalFormatting>
  <conditionalFormatting sqref="S973:AB977">
    <cfRule type="expression" dxfId="687" priority="440" stopIfTrue="1">
      <formula>$Q$973="SI"</formula>
    </cfRule>
  </conditionalFormatting>
  <conditionalFormatting sqref="S978:AB982">
    <cfRule type="expression" dxfId="686" priority="441" stopIfTrue="1">
      <formula>$Q$978="SI"</formula>
    </cfRule>
  </conditionalFormatting>
  <conditionalFormatting sqref="S983:AB987">
    <cfRule type="expression" dxfId="685" priority="442" stopIfTrue="1">
      <formula>$Q$983="SI"</formula>
    </cfRule>
  </conditionalFormatting>
  <conditionalFormatting sqref="S988:AB992">
    <cfRule type="expression" dxfId="684" priority="443" stopIfTrue="1">
      <formula>$Q$988="SI"</formula>
    </cfRule>
  </conditionalFormatting>
  <conditionalFormatting sqref="S998:AB1002">
    <cfRule type="expression" dxfId="683" priority="445" stopIfTrue="1">
      <formula>$Q$998="SI"</formula>
    </cfRule>
  </conditionalFormatting>
  <conditionalFormatting sqref="S1003:AB1007">
    <cfRule type="expression" dxfId="682" priority="446" stopIfTrue="1">
      <formula>$Q$1003="SI"</formula>
    </cfRule>
  </conditionalFormatting>
  <conditionalFormatting sqref="S1018:AB1022">
    <cfRule type="expression" dxfId="681" priority="448" stopIfTrue="1">
      <formula>$Q$1018="SI"</formula>
    </cfRule>
  </conditionalFormatting>
  <conditionalFormatting sqref="S1023:AB1027">
    <cfRule type="expression" dxfId="680" priority="450" stopIfTrue="1">
      <formula>$Q$1023="SI"</formula>
    </cfRule>
  </conditionalFormatting>
  <conditionalFormatting sqref="S1028:AB1032">
    <cfRule type="expression" dxfId="679" priority="232" stopIfTrue="1">
      <formula>$Q$1028="SI"</formula>
    </cfRule>
  </conditionalFormatting>
  <conditionalFormatting sqref="S1033:AB1037">
    <cfRule type="expression" dxfId="678" priority="233" stopIfTrue="1">
      <formula>$Q$1033="SI"</formula>
    </cfRule>
  </conditionalFormatting>
  <conditionalFormatting sqref="S1043:AB1047">
    <cfRule type="expression" dxfId="677" priority="235" stopIfTrue="1">
      <formula>$Q$1043="SI"</formula>
    </cfRule>
  </conditionalFormatting>
  <conditionalFormatting sqref="S1048:AB1052">
    <cfRule type="expression" dxfId="676" priority="236" stopIfTrue="1">
      <formula>$Q$1048="SI"</formula>
    </cfRule>
  </conditionalFormatting>
  <conditionalFormatting sqref="S1053:AB1057">
    <cfRule type="expression" dxfId="675" priority="241" stopIfTrue="1">
      <formula>$Q$1053="SI"</formula>
    </cfRule>
  </conditionalFormatting>
  <conditionalFormatting sqref="S1063:AB1067">
    <cfRule type="expression" dxfId="674" priority="239" stopIfTrue="1">
      <formula>$Q$1063="SI"</formula>
    </cfRule>
  </conditionalFormatting>
  <conditionalFormatting sqref="S1068:AB1072">
    <cfRule type="expression" dxfId="673" priority="238" stopIfTrue="1">
      <formula>$Q$1068="SI"</formula>
    </cfRule>
  </conditionalFormatting>
  <conditionalFormatting sqref="S1073:AB1077">
    <cfRule type="expression" dxfId="672" priority="237" stopIfTrue="1">
      <formula>$Q$1073="SI"</formula>
    </cfRule>
  </conditionalFormatting>
  <conditionalFormatting sqref="S1078:AB1082">
    <cfRule type="expression" dxfId="671" priority="242" stopIfTrue="1">
      <formula>$Q$1078="SI"</formula>
    </cfRule>
  </conditionalFormatting>
  <conditionalFormatting sqref="S1083:AB1087">
    <cfRule type="expression" dxfId="670" priority="243" stopIfTrue="1">
      <formula>$Q$1083="SI"</formula>
    </cfRule>
  </conditionalFormatting>
  <conditionalFormatting sqref="S1088:AB1092">
    <cfRule type="expression" dxfId="669" priority="244" stopIfTrue="1">
      <formula>$Q$1088="SI"</formula>
    </cfRule>
  </conditionalFormatting>
  <conditionalFormatting sqref="S1093:AB1097">
    <cfRule type="expression" dxfId="668" priority="245" stopIfTrue="1">
      <formula>$Q$1093="SI"</formula>
    </cfRule>
  </conditionalFormatting>
  <conditionalFormatting sqref="S1098:AB1102">
    <cfRule type="expression" dxfId="667" priority="246" stopIfTrue="1">
      <formula>$Q$1098="SI"</formula>
    </cfRule>
  </conditionalFormatting>
  <conditionalFormatting sqref="S1103:AB1107">
    <cfRule type="expression" dxfId="666" priority="247" stopIfTrue="1">
      <formula>$Q$1103="SI"</formula>
    </cfRule>
  </conditionalFormatting>
  <conditionalFormatting sqref="S1113:AB1117">
    <cfRule type="expression" dxfId="665" priority="249" stopIfTrue="1">
      <formula>$Q$1113="SI"</formula>
    </cfRule>
  </conditionalFormatting>
  <conditionalFormatting sqref="S1123:AB1127">
    <cfRule type="expression" dxfId="664" priority="251" stopIfTrue="1">
      <formula>$Q$1123="SI"</formula>
    </cfRule>
  </conditionalFormatting>
  <conditionalFormatting sqref="S1128:AB1132">
    <cfRule type="expression" dxfId="663" priority="252" stopIfTrue="1">
      <formula>$Q$1128="SI"</formula>
    </cfRule>
  </conditionalFormatting>
  <conditionalFormatting sqref="S1133:AB1137">
    <cfRule type="expression" dxfId="662" priority="253" stopIfTrue="1">
      <formula>$Q$1133="SI"</formula>
    </cfRule>
  </conditionalFormatting>
  <conditionalFormatting sqref="S1138:AB1142">
    <cfRule type="expression" dxfId="661" priority="254" stopIfTrue="1">
      <formula>$Q$138="SI"</formula>
    </cfRule>
  </conditionalFormatting>
  <conditionalFormatting sqref="S1143:AB1147">
    <cfRule type="expression" dxfId="660" priority="255" stopIfTrue="1">
      <formula>$Q$1143="SI"</formula>
    </cfRule>
  </conditionalFormatting>
  <conditionalFormatting sqref="S1148:AB1152">
    <cfRule type="expression" dxfId="659" priority="256" stopIfTrue="1">
      <formula>$Q$1148="SI"</formula>
    </cfRule>
  </conditionalFormatting>
  <conditionalFormatting sqref="S1153:AB1157">
    <cfRule type="expression" dxfId="658" priority="257" stopIfTrue="1">
      <formula>$Q$1153="SI"</formula>
    </cfRule>
  </conditionalFormatting>
  <conditionalFormatting sqref="S1158:AB1162">
    <cfRule type="expression" dxfId="657" priority="329" stopIfTrue="1">
      <formula>$Q$1158="SI"</formula>
    </cfRule>
  </conditionalFormatting>
  <conditionalFormatting sqref="S1163:AB1167">
    <cfRule type="expression" dxfId="656" priority="258" stopIfTrue="1">
      <formula>$Q$1163="SI"</formula>
    </cfRule>
  </conditionalFormatting>
  <conditionalFormatting sqref="S1168:AB1172">
    <cfRule type="expression" dxfId="655" priority="259" stopIfTrue="1">
      <formula>$Q$1168="SI"</formula>
    </cfRule>
  </conditionalFormatting>
  <conditionalFormatting sqref="S1173:AB1177">
    <cfRule type="expression" dxfId="654" priority="260" stopIfTrue="1">
      <formula>$Q$1173="SI"</formula>
    </cfRule>
  </conditionalFormatting>
  <conditionalFormatting sqref="S1178:AB1182">
    <cfRule type="expression" dxfId="653" priority="261" stopIfTrue="1">
      <formula>$Q$1178="SI"</formula>
    </cfRule>
  </conditionalFormatting>
  <conditionalFormatting sqref="S1183:AB1187">
    <cfRule type="expression" dxfId="652" priority="262" stopIfTrue="1">
      <formula>$Q$1183="SI"</formula>
    </cfRule>
  </conditionalFormatting>
  <conditionalFormatting sqref="S1188:AB1192">
    <cfRule type="expression" dxfId="651" priority="263" stopIfTrue="1">
      <formula>$Q$1188="SI"</formula>
    </cfRule>
  </conditionalFormatting>
  <conditionalFormatting sqref="S1193:AB1197">
    <cfRule type="expression" dxfId="650" priority="264" stopIfTrue="1">
      <formula>$Q$1193="SI"</formula>
    </cfRule>
  </conditionalFormatting>
  <conditionalFormatting sqref="S1198:AB1202">
    <cfRule type="expression" dxfId="649" priority="265" stopIfTrue="1">
      <formula>$Q$1198="SI"</formula>
    </cfRule>
  </conditionalFormatting>
  <conditionalFormatting sqref="S1203:AB1207">
    <cfRule type="expression" dxfId="648" priority="266" stopIfTrue="1">
      <formula>$Q$1203="SI"</formula>
    </cfRule>
  </conditionalFormatting>
  <conditionalFormatting sqref="S1213:AB1217">
    <cfRule type="expression" dxfId="647" priority="268" stopIfTrue="1">
      <formula>$Q$1213="SI"</formula>
    </cfRule>
  </conditionalFormatting>
  <conditionalFormatting sqref="S1218:AB1222">
    <cfRule type="expression" dxfId="646" priority="269" stopIfTrue="1">
      <formula>$Q$1218="SI"</formula>
    </cfRule>
  </conditionalFormatting>
  <conditionalFormatting sqref="S1223:AB1227">
    <cfRule type="expression" dxfId="645" priority="270" stopIfTrue="1">
      <formula>$Q$1223="SI"</formula>
    </cfRule>
  </conditionalFormatting>
  <conditionalFormatting sqref="S1228:AB1232">
    <cfRule type="expression" dxfId="644" priority="271" stopIfTrue="1">
      <formula>$Q$1228="SI"</formula>
    </cfRule>
  </conditionalFormatting>
  <conditionalFormatting sqref="S1233:AB1237">
    <cfRule type="expression" dxfId="643" priority="272" stopIfTrue="1">
      <formula>$Q$1233="SI"</formula>
    </cfRule>
  </conditionalFormatting>
  <conditionalFormatting sqref="S1238:AB1242">
    <cfRule type="expression" dxfId="642" priority="273" stopIfTrue="1">
      <formula>$Q$1238="SI"</formula>
    </cfRule>
  </conditionalFormatting>
  <conditionalFormatting sqref="S1243:AB1247">
    <cfRule type="expression" dxfId="641" priority="274" stopIfTrue="1">
      <formula>$Q$1243="SI"</formula>
    </cfRule>
  </conditionalFormatting>
  <conditionalFormatting sqref="S1248:AB1252">
    <cfRule type="expression" dxfId="640" priority="275" stopIfTrue="1">
      <formula>$Q$1248="SI"</formula>
    </cfRule>
  </conditionalFormatting>
  <conditionalFormatting sqref="S1253:AB1257">
    <cfRule type="expression" dxfId="639" priority="276" stopIfTrue="1">
      <formula>$Q$1253="SI"</formula>
    </cfRule>
  </conditionalFormatting>
  <conditionalFormatting sqref="S1263:AB1267">
    <cfRule type="expression" dxfId="638" priority="278" stopIfTrue="1">
      <formula>$Q$1263="SI"</formula>
    </cfRule>
  </conditionalFormatting>
  <conditionalFormatting sqref="S1268:AB1272">
    <cfRule type="expression" dxfId="637" priority="279" stopIfTrue="1">
      <formula>$Q$1268="SI"</formula>
    </cfRule>
  </conditionalFormatting>
  <conditionalFormatting sqref="S1278:AB1282">
    <cfRule type="expression" dxfId="636" priority="281" stopIfTrue="1">
      <formula>$Q$1278="SI"</formula>
    </cfRule>
  </conditionalFormatting>
  <conditionalFormatting sqref="S1283:AB1287">
    <cfRule type="expression" dxfId="635" priority="282" stopIfTrue="1">
      <formula>$Q$1283="SI"</formula>
    </cfRule>
  </conditionalFormatting>
  <conditionalFormatting sqref="S1288:AB1292">
    <cfRule type="expression" dxfId="634" priority="283" stopIfTrue="1">
      <formula>$Q$1288="SI"</formula>
    </cfRule>
  </conditionalFormatting>
  <conditionalFormatting sqref="S1293:AB1297">
    <cfRule type="expression" dxfId="633" priority="284" stopIfTrue="1">
      <formula>$Q$1293="SI"</formula>
    </cfRule>
  </conditionalFormatting>
  <conditionalFormatting sqref="S1298:AB1302">
    <cfRule type="expression" dxfId="632" priority="285" stopIfTrue="1">
      <formula>$Q$1298="SI"</formula>
    </cfRule>
  </conditionalFormatting>
  <conditionalFormatting sqref="S1303:AB1307">
    <cfRule type="expression" dxfId="631" priority="286" stopIfTrue="1">
      <formula>$Q$1303="SI"</formula>
    </cfRule>
  </conditionalFormatting>
  <conditionalFormatting sqref="S1318:AB1322">
    <cfRule type="expression" dxfId="630" priority="288" stopIfTrue="1">
      <formula>$Q$1318="SI"</formula>
    </cfRule>
  </conditionalFormatting>
  <conditionalFormatting sqref="S1328:AB1332">
    <cfRule type="expression" dxfId="629" priority="289" stopIfTrue="1">
      <formula>$Q$1328="SI"</formula>
    </cfRule>
  </conditionalFormatting>
  <conditionalFormatting sqref="S1333:AB1337">
    <cfRule type="expression" dxfId="628" priority="290" stopIfTrue="1">
      <formula>$Q$1333="SI"</formula>
    </cfRule>
  </conditionalFormatting>
  <conditionalFormatting sqref="S1338:AB1342">
    <cfRule type="expression" dxfId="627" priority="291" stopIfTrue="1">
      <formula>$Q$1338="SI"</formula>
    </cfRule>
  </conditionalFormatting>
  <conditionalFormatting sqref="S1343:AB1347">
    <cfRule type="expression" dxfId="626" priority="292" stopIfTrue="1">
      <formula>$Q$1343="SI"</formula>
    </cfRule>
  </conditionalFormatting>
  <conditionalFormatting sqref="S1348:AB1352">
    <cfRule type="expression" dxfId="625" priority="293" stopIfTrue="1">
      <formula>$Q$1348="SI"</formula>
    </cfRule>
  </conditionalFormatting>
  <conditionalFormatting sqref="S1353:AB1357">
    <cfRule type="expression" dxfId="624" priority="294" stopIfTrue="1">
      <formula>$Q$1353="SI"</formula>
    </cfRule>
  </conditionalFormatting>
  <conditionalFormatting sqref="S1363:AB1367">
    <cfRule type="expression" dxfId="623" priority="296" stopIfTrue="1">
      <formula>$Q$1363="SI"</formula>
    </cfRule>
  </conditionalFormatting>
  <conditionalFormatting sqref="S1368:AB1372">
    <cfRule type="expression" dxfId="622" priority="297" stopIfTrue="1">
      <formula>$Q$1368="SI"</formula>
    </cfRule>
  </conditionalFormatting>
  <conditionalFormatting sqref="S1373:AB1377">
    <cfRule type="expression" dxfId="621" priority="298" stopIfTrue="1">
      <formula>$Q$1373="SI"</formula>
    </cfRule>
  </conditionalFormatting>
  <conditionalFormatting sqref="S1378:AB1382">
    <cfRule type="expression" dxfId="620" priority="299" stopIfTrue="1">
      <formula>$Q$1378="SI"</formula>
    </cfRule>
  </conditionalFormatting>
  <conditionalFormatting sqref="S1383:AB1387">
    <cfRule type="expression" dxfId="619" priority="300" stopIfTrue="1">
      <formula>$Q$1383="SI"</formula>
    </cfRule>
  </conditionalFormatting>
  <conditionalFormatting sqref="S1388:AB1392">
    <cfRule type="expression" dxfId="618" priority="301" stopIfTrue="1">
      <formula>$Q$1388="SI"</formula>
    </cfRule>
  </conditionalFormatting>
  <conditionalFormatting sqref="S1393:AB1397">
    <cfRule type="expression" dxfId="617" priority="302" stopIfTrue="1">
      <formula>$Q$1393="SI"</formula>
    </cfRule>
  </conditionalFormatting>
  <conditionalFormatting sqref="S1398:AB1402">
    <cfRule type="expression" dxfId="616" priority="303" stopIfTrue="1">
      <formula>$Q$1398="SI"</formula>
    </cfRule>
  </conditionalFormatting>
  <conditionalFormatting sqref="S1413:AB1417">
    <cfRule type="expression" dxfId="615" priority="306" stopIfTrue="1">
      <formula>$Q$1413="SI"</formula>
    </cfRule>
  </conditionalFormatting>
  <conditionalFormatting sqref="S1418:AB1422">
    <cfRule type="expression" dxfId="614" priority="307" stopIfTrue="1">
      <formula>$Q$1418="SI"</formula>
    </cfRule>
  </conditionalFormatting>
  <conditionalFormatting sqref="S1423:AB1427">
    <cfRule type="expression" dxfId="613" priority="308" stopIfTrue="1">
      <formula>$Q$1423="SI"</formula>
    </cfRule>
  </conditionalFormatting>
  <conditionalFormatting sqref="S1428:AB1432">
    <cfRule type="expression" dxfId="612" priority="309" stopIfTrue="1">
      <formula>$Q$1428="SI"</formula>
    </cfRule>
  </conditionalFormatting>
  <conditionalFormatting sqref="S1433:AB1437">
    <cfRule type="expression" dxfId="611" priority="310" stopIfTrue="1">
      <formula>$Q$1433="SI"</formula>
    </cfRule>
  </conditionalFormatting>
  <conditionalFormatting sqref="S1438:AB1442">
    <cfRule type="expression" dxfId="610" priority="311" stopIfTrue="1">
      <formula>$Q$1438="SI"</formula>
    </cfRule>
  </conditionalFormatting>
  <conditionalFormatting sqref="S1443:AB1447">
    <cfRule type="expression" dxfId="609" priority="312" stopIfTrue="1">
      <formula>$Q$1443="SI"</formula>
    </cfRule>
  </conditionalFormatting>
  <conditionalFormatting sqref="S1448:AB1452">
    <cfRule type="expression" dxfId="608" priority="313" stopIfTrue="1">
      <formula>$Q$1448="SI"</formula>
    </cfRule>
  </conditionalFormatting>
  <conditionalFormatting sqref="S1453:AB1457">
    <cfRule type="expression" dxfId="607" priority="314" stopIfTrue="1">
      <formula>$Q$1453="SI"</formula>
    </cfRule>
  </conditionalFormatting>
  <conditionalFormatting sqref="S1463:AB1467">
    <cfRule type="expression" dxfId="606" priority="316" stopIfTrue="1">
      <formula>$Q$1463="SI"</formula>
    </cfRule>
  </conditionalFormatting>
  <conditionalFormatting sqref="S1468:AB1472">
    <cfRule type="expression" dxfId="605" priority="317" stopIfTrue="1">
      <formula>$Q$1468="SI"</formula>
    </cfRule>
  </conditionalFormatting>
  <conditionalFormatting sqref="S1473:AB1477">
    <cfRule type="expression" dxfId="604" priority="318" stopIfTrue="1">
      <formula>$Q$1473="SI"</formula>
    </cfRule>
  </conditionalFormatting>
  <conditionalFormatting sqref="S1478:AB1482">
    <cfRule type="expression" dxfId="603" priority="319" stopIfTrue="1">
      <formula>$Q$1478="SI"</formula>
    </cfRule>
  </conditionalFormatting>
  <conditionalFormatting sqref="S1483:AB1487">
    <cfRule type="expression" dxfId="602" priority="320" stopIfTrue="1">
      <formula>$Q$1483="SI"</formula>
    </cfRule>
  </conditionalFormatting>
  <conditionalFormatting sqref="S1488:AB1492">
    <cfRule type="expression" dxfId="601" priority="321" stopIfTrue="1">
      <formula>$Q$1488="SI"</formula>
    </cfRule>
  </conditionalFormatting>
  <conditionalFormatting sqref="S1493:AB1497">
    <cfRule type="expression" dxfId="600" priority="322" stopIfTrue="1">
      <formula>$Q$1493="SI"</formula>
    </cfRule>
  </conditionalFormatting>
  <conditionalFormatting sqref="S1498:AB1502">
    <cfRule type="expression" dxfId="599" priority="323" stopIfTrue="1">
      <formula>$Q$1498="SI"</formula>
    </cfRule>
  </conditionalFormatting>
  <conditionalFormatting sqref="S1503:AB1507">
    <cfRule type="expression" dxfId="598" priority="324" stopIfTrue="1">
      <formula>$Q$1503="SI"</formula>
    </cfRule>
  </conditionalFormatting>
  <conditionalFormatting sqref="S1518:AB1522">
    <cfRule type="expression" dxfId="597" priority="326" stopIfTrue="1">
      <formula>$Q$1518="SI"</formula>
    </cfRule>
  </conditionalFormatting>
  <conditionalFormatting sqref="S1523:AB1527">
    <cfRule type="expression" dxfId="596" priority="328" stopIfTrue="1">
      <formula>$Q$1523="SI"</formula>
    </cfRule>
  </conditionalFormatting>
  <conditionalFormatting sqref="S1528:AB1532">
    <cfRule type="expression" dxfId="595" priority="110" stopIfTrue="1">
      <formula>$Q$1528="SI"</formula>
    </cfRule>
  </conditionalFormatting>
  <conditionalFormatting sqref="S1533:AB1537">
    <cfRule type="expression" dxfId="594" priority="111" stopIfTrue="1">
      <formula>$Q$1533="SI"</formula>
    </cfRule>
  </conditionalFormatting>
  <conditionalFormatting sqref="S1543:AB1547">
    <cfRule type="expression" dxfId="593" priority="113" stopIfTrue="1">
      <formula>$Q$1543="SI"</formula>
    </cfRule>
  </conditionalFormatting>
  <conditionalFormatting sqref="S1548:AB1552">
    <cfRule type="expression" dxfId="592" priority="114" stopIfTrue="1">
      <formula>$Q$1548="SI"</formula>
    </cfRule>
  </conditionalFormatting>
  <conditionalFormatting sqref="S1553:AB1557">
    <cfRule type="expression" dxfId="591" priority="119" stopIfTrue="1">
      <formula>$Q$1553="SI"</formula>
    </cfRule>
  </conditionalFormatting>
  <conditionalFormatting sqref="S1563:AB1567">
    <cfRule type="expression" dxfId="590" priority="117" stopIfTrue="1">
      <formula>$Q$1563="SI"</formula>
    </cfRule>
  </conditionalFormatting>
  <conditionalFormatting sqref="S1568:AB1572">
    <cfRule type="expression" dxfId="589" priority="116" stopIfTrue="1">
      <formula>$Q$1568="SI"</formula>
    </cfRule>
  </conditionalFormatting>
  <conditionalFormatting sqref="S1573:AB1577">
    <cfRule type="expression" dxfId="588" priority="115" stopIfTrue="1">
      <formula>$Q$1573="SI"</formula>
    </cfRule>
  </conditionalFormatting>
  <conditionalFormatting sqref="S1578:AB1582">
    <cfRule type="expression" dxfId="587" priority="120" stopIfTrue="1">
      <formula>$Q$1578="SI"</formula>
    </cfRule>
  </conditionalFormatting>
  <conditionalFormatting sqref="S1583:AB1587">
    <cfRule type="expression" dxfId="586" priority="121" stopIfTrue="1">
      <formula>$Q$1583="SI"</formula>
    </cfRule>
  </conditionalFormatting>
  <conditionalFormatting sqref="S1588:AB1592">
    <cfRule type="expression" dxfId="585" priority="122" stopIfTrue="1">
      <formula>$Q$1588="SI"</formula>
    </cfRule>
  </conditionalFormatting>
  <conditionalFormatting sqref="S1593:AB1597">
    <cfRule type="expression" dxfId="584" priority="123" stopIfTrue="1">
      <formula>$Q$1593="SI"</formula>
    </cfRule>
  </conditionalFormatting>
  <conditionalFormatting sqref="S1598:AB1602">
    <cfRule type="expression" dxfId="583" priority="124" stopIfTrue="1">
      <formula>$Q$1598="SI"</formula>
    </cfRule>
  </conditionalFormatting>
  <conditionalFormatting sqref="S1603:AB1607">
    <cfRule type="expression" dxfId="582" priority="125" stopIfTrue="1">
      <formula>$Q$1603="SI"</formula>
    </cfRule>
  </conditionalFormatting>
  <conditionalFormatting sqref="S1613:AB1617">
    <cfRule type="expression" dxfId="581" priority="127" stopIfTrue="1">
      <formula>$Q$1613="SI"</formula>
    </cfRule>
  </conditionalFormatting>
  <conditionalFormatting sqref="S1623:AB1627">
    <cfRule type="expression" dxfId="580" priority="129" stopIfTrue="1">
      <formula>$Q$1623="SI"</formula>
    </cfRule>
  </conditionalFormatting>
  <conditionalFormatting sqref="S1628:AB1632">
    <cfRule type="expression" dxfId="579" priority="130" stopIfTrue="1">
      <formula>$Q$1628="SI"</formula>
    </cfRule>
  </conditionalFormatting>
  <conditionalFormatting sqref="S1633:AB1637">
    <cfRule type="expression" dxfId="578" priority="131" stopIfTrue="1">
      <formula>$Q$1633="SI"</formula>
    </cfRule>
  </conditionalFormatting>
  <conditionalFormatting sqref="S1638:AB1642">
    <cfRule type="expression" dxfId="577" priority="132" stopIfTrue="1">
      <formula>$Q$1638="SI"</formula>
    </cfRule>
  </conditionalFormatting>
  <conditionalFormatting sqref="S1643:AB1647">
    <cfRule type="expression" dxfId="576" priority="133" stopIfTrue="1">
      <formula>$Q$1643="SI"</formula>
    </cfRule>
  </conditionalFormatting>
  <conditionalFormatting sqref="S1648:AB1652">
    <cfRule type="expression" dxfId="575" priority="134" stopIfTrue="1">
      <formula>$Q$1648="SI"</formula>
    </cfRule>
  </conditionalFormatting>
  <conditionalFormatting sqref="S1653:AB1657">
    <cfRule type="expression" dxfId="574" priority="135" stopIfTrue="1">
      <formula>$Q$1653="SI"</formula>
    </cfRule>
  </conditionalFormatting>
  <conditionalFormatting sqref="S1658:AB1662">
    <cfRule type="expression" dxfId="573" priority="207" stopIfTrue="1">
      <formula>$Q$1658="SI"</formula>
    </cfRule>
  </conditionalFormatting>
  <conditionalFormatting sqref="S1663:AB1667">
    <cfRule type="expression" dxfId="572" priority="136" stopIfTrue="1">
      <formula>$Q$1663="SI"</formula>
    </cfRule>
  </conditionalFormatting>
  <conditionalFormatting sqref="S1668:AB1672">
    <cfRule type="expression" dxfId="571" priority="137" stopIfTrue="1">
      <formula>$Q$1668="SI"</formula>
    </cfRule>
  </conditionalFormatting>
  <conditionalFormatting sqref="S1673:AB1677">
    <cfRule type="expression" dxfId="570" priority="138" stopIfTrue="1">
      <formula>$Q$1673="SI"</formula>
    </cfRule>
  </conditionalFormatting>
  <conditionalFormatting sqref="S1678:AB1682">
    <cfRule type="expression" dxfId="569" priority="139" stopIfTrue="1">
      <formula>$Q$1678="SI"</formula>
    </cfRule>
  </conditionalFormatting>
  <conditionalFormatting sqref="S1683:AB1687">
    <cfRule type="expression" dxfId="568" priority="140" stopIfTrue="1">
      <formula>$Q$1683="SI"</formula>
    </cfRule>
  </conditionalFormatting>
  <conditionalFormatting sqref="S1688:AB1692">
    <cfRule type="expression" dxfId="567" priority="141" stopIfTrue="1">
      <formula>$Q$1688="SI"</formula>
    </cfRule>
  </conditionalFormatting>
  <conditionalFormatting sqref="S1693:AB1697">
    <cfRule type="expression" dxfId="566" priority="142" stopIfTrue="1">
      <formula>$Q$1693="SI"</formula>
    </cfRule>
  </conditionalFormatting>
  <conditionalFormatting sqref="S1698:AB1702">
    <cfRule type="expression" dxfId="565" priority="143" stopIfTrue="1">
      <formula>$Q$1698="SI"</formula>
    </cfRule>
  </conditionalFormatting>
  <conditionalFormatting sqref="S1703:AB1707">
    <cfRule type="expression" dxfId="564" priority="144" stopIfTrue="1">
      <formula>$Q$1703="SI"</formula>
    </cfRule>
  </conditionalFormatting>
  <conditionalFormatting sqref="S1713:AB1717">
    <cfRule type="expression" dxfId="563" priority="146" stopIfTrue="1">
      <formula>$Q$1713="SI"</formula>
    </cfRule>
  </conditionalFormatting>
  <conditionalFormatting sqref="S1718:AB1722">
    <cfRule type="expression" dxfId="562" priority="147" stopIfTrue="1">
      <formula>$Q$1718="SI"</formula>
    </cfRule>
  </conditionalFormatting>
  <conditionalFormatting sqref="S1723:AB1727">
    <cfRule type="expression" dxfId="561" priority="148" stopIfTrue="1">
      <formula>$Q$1723="SI"</formula>
    </cfRule>
  </conditionalFormatting>
  <conditionalFormatting sqref="S1728:AB1732">
    <cfRule type="expression" dxfId="560" priority="149" stopIfTrue="1">
      <formula>$Q$1728="SI"</formula>
    </cfRule>
  </conditionalFormatting>
  <conditionalFormatting sqref="S1733:AB1737">
    <cfRule type="expression" dxfId="559" priority="150" stopIfTrue="1">
      <formula>$Q$1733="SI"</formula>
    </cfRule>
  </conditionalFormatting>
  <conditionalFormatting sqref="S1738:AB1742">
    <cfRule type="expression" dxfId="558" priority="151" stopIfTrue="1">
      <formula>$Q$1738="SI"</formula>
    </cfRule>
  </conditionalFormatting>
  <conditionalFormatting sqref="S1743:AB1747">
    <cfRule type="expression" dxfId="557" priority="152" stopIfTrue="1">
      <formula>$Q$1743="SI"</formula>
    </cfRule>
  </conditionalFormatting>
  <conditionalFormatting sqref="S1748:AB1752">
    <cfRule type="expression" dxfId="556" priority="153" stopIfTrue="1">
      <formula>$Q$1748="SI"</formula>
    </cfRule>
  </conditionalFormatting>
  <conditionalFormatting sqref="S1753:AB1757">
    <cfRule type="expression" dxfId="555" priority="154" stopIfTrue="1">
      <formula>$Q$1753="SI"</formula>
    </cfRule>
  </conditionalFormatting>
  <conditionalFormatting sqref="S1763:AB1767">
    <cfRule type="expression" dxfId="554" priority="156" stopIfTrue="1">
      <formula>$Q$1763="SI"</formula>
    </cfRule>
  </conditionalFormatting>
  <conditionalFormatting sqref="S1768:AB1772">
    <cfRule type="expression" dxfId="553" priority="157" stopIfTrue="1">
      <formula>$Q$1768="SI"</formula>
    </cfRule>
  </conditionalFormatting>
  <conditionalFormatting sqref="S1778:AB1782">
    <cfRule type="expression" dxfId="552" priority="159" stopIfTrue="1">
      <formula>$Q$1778="SI"</formula>
    </cfRule>
  </conditionalFormatting>
  <conditionalFormatting sqref="S1783:AB1787">
    <cfRule type="expression" dxfId="551" priority="160" stopIfTrue="1">
      <formula>$Q$1783="SI"</formula>
    </cfRule>
  </conditionalFormatting>
  <conditionalFormatting sqref="S1788:AB1792">
    <cfRule type="expression" dxfId="550" priority="161" stopIfTrue="1">
      <formula>$Q$1788="SI"</formula>
    </cfRule>
  </conditionalFormatting>
  <conditionalFormatting sqref="S1793:AB1797">
    <cfRule type="expression" dxfId="549" priority="162" stopIfTrue="1">
      <formula>$Q$1793="SI"</formula>
    </cfRule>
  </conditionalFormatting>
  <conditionalFormatting sqref="S1798:AB1802">
    <cfRule type="expression" dxfId="548" priority="163" stopIfTrue="1">
      <formula>$Q$1798="SI"</formula>
    </cfRule>
  </conditionalFormatting>
  <conditionalFormatting sqref="S1803:AB1807">
    <cfRule type="expression" dxfId="547" priority="62" stopIfTrue="1">
      <formula>$Q$1803="SI"</formula>
    </cfRule>
  </conditionalFormatting>
  <conditionalFormatting sqref="S1828:AB1832">
    <cfRule type="expression" dxfId="546" priority="167" stopIfTrue="1">
      <formula>$Q$1828="SI"</formula>
    </cfRule>
  </conditionalFormatting>
  <conditionalFormatting sqref="S1833:AB1837">
    <cfRule type="expression" dxfId="545" priority="168" stopIfTrue="1">
      <formula>$Q$1833="SI"</formula>
    </cfRule>
  </conditionalFormatting>
  <conditionalFormatting sqref="S1838:AB1842">
    <cfRule type="expression" dxfId="544" priority="169" stopIfTrue="1">
      <formula>$Q$1838="SI"</formula>
    </cfRule>
  </conditionalFormatting>
  <conditionalFormatting sqref="S1843:AB1847">
    <cfRule type="expression" dxfId="543" priority="170" stopIfTrue="1">
      <formula>$Q$1843="SI"</formula>
    </cfRule>
  </conditionalFormatting>
  <conditionalFormatting sqref="S1848:AB1852">
    <cfRule type="expression" dxfId="542" priority="171" stopIfTrue="1">
      <formula>$Q$1848="SI"</formula>
    </cfRule>
  </conditionalFormatting>
  <conditionalFormatting sqref="S1853:AB1857">
    <cfRule type="expression" dxfId="541" priority="172" stopIfTrue="1">
      <formula>$Q$1853="SI"</formula>
    </cfRule>
  </conditionalFormatting>
  <conditionalFormatting sqref="S1863:AB1867">
    <cfRule type="expression" dxfId="540" priority="174" stopIfTrue="1">
      <formula>$Q$1863="SI"</formula>
    </cfRule>
  </conditionalFormatting>
  <conditionalFormatting sqref="S1868:AB1872">
    <cfRule type="expression" dxfId="539" priority="175" stopIfTrue="1">
      <formula>$Q$1868="SI"</formula>
    </cfRule>
  </conditionalFormatting>
  <conditionalFormatting sqref="S1873:AB1877">
    <cfRule type="expression" dxfId="538" priority="176" stopIfTrue="1">
      <formula>$Q$1873="SI"</formula>
    </cfRule>
  </conditionalFormatting>
  <conditionalFormatting sqref="S1878:AB1882">
    <cfRule type="expression" dxfId="537" priority="177" stopIfTrue="1">
      <formula>$Q$1878="SI"</formula>
    </cfRule>
  </conditionalFormatting>
  <conditionalFormatting sqref="S1883:AB1887">
    <cfRule type="expression" dxfId="536" priority="178" stopIfTrue="1">
      <formula>$Q$1883="SI"</formula>
    </cfRule>
  </conditionalFormatting>
  <conditionalFormatting sqref="S1888:AB1892">
    <cfRule type="expression" dxfId="535" priority="179" stopIfTrue="1">
      <formula>$Q$1888="SI"</formula>
    </cfRule>
  </conditionalFormatting>
  <conditionalFormatting sqref="S1893:AB1897">
    <cfRule type="expression" dxfId="534" priority="180" stopIfTrue="1">
      <formula>$Q$1893="SI"</formula>
    </cfRule>
  </conditionalFormatting>
  <conditionalFormatting sqref="S1898:AB1902">
    <cfRule type="expression" dxfId="533" priority="181" stopIfTrue="1">
      <formula>$Q$1898="SI"</formula>
    </cfRule>
  </conditionalFormatting>
  <conditionalFormatting sqref="S1913:AB1917">
    <cfRule type="expression" dxfId="532" priority="184" stopIfTrue="1">
      <formula>$Q$1913="SI"</formula>
    </cfRule>
  </conditionalFormatting>
  <conditionalFormatting sqref="S1918:AB1922">
    <cfRule type="expression" dxfId="531" priority="185" stopIfTrue="1">
      <formula>$Q$1918="SI"</formula>
    </cfRule>
  </conditionalFormatting>
  <conditionalFormatting sqref="S1923:AB1927">
    <cfRule type="expression" dxfId="530" priority="186" stopIfTrue="1">
      <formula>$Q$1923="SI"</formula>
    </cfRule>
  </conditionalFormatting>
  <conditionalFormatting sqref="S1928:AB1932">
    <cfRule type="expression" dxfId="529" priority="187" stopIfTrue="1">
      <formula>$Q$1928="SI"</formula>
    </cfRule>
  </conditionalFormatting>
  <conditionalFormatting sqref="S1933:AB1937">
    <cfRule type="expression" dxfId="528" priority="188" stopIfTrue="1">
      <formula>$Q$1933="SI"</formula>
    </cfRule>
  </conditionalFormatting>
  <conditionalFormatting sqref="S1938:AB1942">
    <cfRule type="expression" dxfId="527" priority="189" stopIfTrue="1">
      <formula>$Q$1938="SI"</formula>
    </cfRule>
  </conditionalFormatting>
  <conditionalFormatting sqref="S1943:AB1947">
    <cfRule type="expression" dxfId="526" priority="190" stopIfTrue="1">
      <formula>$Q$1943="SI"</formula>
    </cfRule>
  </conditionalFormatting>
  <conditionalFormatting sqref="S1948:AB1952">
    <cfRule type="expression" dxfId="525" priority="191" stopIfTrue="1">
      <formula>$Q$1948="SI"</formula>
    </cfRule>
  </conditionalFormatting>
  <conditionalFormatting sqref="S1953:AB1957">
    <cfRule type="expression" dxfId="524" priority="192" stopIfTrue="1">
      <formula>$Q$1953="SI"</formula>
    </cfRule>
  </conditionalFormatting>
  <conditionalFormatting sqref="S1963:AB1967">
    <cfRule type="expression" dxfId="523" priority="194" stopIfTrue="1">
      <formula>$Q$1963="SI"</formula>
    </cfRule>
  </conditionalFormatting>
  <conditionalFormatting sqref="S1968:AB1972">
    <cfRule type="expression" dxfId="522" priority="195" stopIfTrue="1">
      <formula>$Q$1968="SI"</formula>
    </cfRule>
  </conditionalFormatting>
  <conditionalFormatting sqref="S1973:AB1977">
    <cfRule type="expression" dxfId="521" priority="196" stopIfTrue="1">
      <formula>$Q$1973="SI"</formula>
    </cfRule>
  </conditionalFormatting>
  <conditionalFormatting sqref="S1978:AB1982">
    <cfRule type="expression" dxfId="520" priority="197" stopIfTrue="1">
      <formula>$Q$1978="SI"</formula>
    </cfRule>
  </conditionalFormatting>
  <conditionalFormatting sqref="S1983:AB1987">
    <cfRule type="expression" dxfId="519" priority="198" stopIfTrue="1">
      <formula>$Q$1983="SI"</formula>
    </cfRule>
  </conditionalFormatting>
  <conditionalFormatting sqref="S1988:AB1992">
    <cfRule type="expression" dxfId="518" priority="199" stopIfTrue="1">
      <formula>$Q$1988="SI"</formula>
    </cfRule>
  </conditionalFormatting>
  <conditionalFormatting sqref="S1993:AB1997">
    <cfRule type="expression" dxfId="517" priority="200" stopIfTrue="1">
      <formula>$Q$1993="SI"</formula>
    </cfRule>
  </conditionalFormatting>
  <conditionalFormatting sqref="S1998:AB2002">
    <cfRule type="expression" dxfId="516" priority="201" stopIfTrue="1">
      <formula>$Q$1998="SI"</formula>
    </cfRule>
  </conditionalFormatting>
  <conditionalFormatting sqref="S2003:AB2007">
    <cfRule type="expression" dxfId="515" priority="202" stopIfTrue="1">
      <formula>$Q$2003="SI"</formula>
    </cfRule>
  </conditionalFormatting>
  <conditionalFormatting sqref="S2018:AB2022">
    <cfRule type="expression" dxfId="514" priority="204" stopIfTrue="1">
      <formula>$Q$2018="SI"</formula>
    </cfRule>
  </conditionalFormatting>
  <conditionalFormatting sqref="S2023:AB2027">
    <cfRule type="expression" dxfId="513" priority="206" stopIfTrue="1">
      <formula>$Q$2023="SI"</formula>
    </cfRule>
  </conditionalFormatting>
  <conditionalFormatting sqref="T153">
    <cfRule type="expression" dxfId="512" priority="35" stopIfTrue="1">
      <formula>$Q$53="SI"</formula>
    </cfRule>
  </conditionalFormatting>
  <conditionalFormatting sqref="T163">
    <cfRule type="expression" dxfId="511" priority="34" stopIfTrue="1">
      <formula>$Q$63="SI"</formula>
    </cfRule>
  </conditionalFormatting>
  <conditionalFormatting sqref="T203">
    <cfRule type="expression" dxfId="510" priority="25" stopIfTrue="1">
      <formula>$Q$103="SI"</formula>
    </cfRule>
  </conditionalFormatting>
  <conditionalFormatting sqref="T383:U384">
    <cfRule type="expression" dxfId="509" priority="8" stopIfTrue="1">
      <formula>$Q$33="SI"</formula>
    </cfRule>
  </conditionalFormatting>
  <conditionalFormatting sqref="T63:Y63">
    <cfRule type="expression" dxfId="508" priority="44" stopIfTrue="1">
      <formula>$Q$53="SI"</formula>
    </cfRule>
  </conditionalFormatting>
  <conditionalFormatting sqref="T78:Y78">
    <cfRule type="expression" dxfId="507" priority="41" stopIfTrue="1">
      <formula>$Q$28="SI"</formula>
    </cfRule>
  </conditionalFormatting>
  <conditionalFormatting sqref="T128:Y128">
    <cfRule type="expression" dxfId="506" priority="39" stopIfTrue="1">
      <formula>$Q$28="SI"</formula>
    </cfRule>
  </conditionalFormatting>
  <conditionalFormatting sqref="T133:Y133">
    <cfRule type="expression" dxfId="505" priority="38" stopIfTrue="1">
      <formula>$Q$33="SI"</formula>
    </cfRule>
  </conditionalFormatting>
  <conditionalFormatting sqref="T138:Y138">
    <cfRule type="expression" dxfId="504" priority="37" stopIfTrue="1">
      <formula>$Q$38="SI"</formula>
    </cfRule>
  </conditionalFormatting>
  <conditionalFormatting sqref="T178:Y179">
    <cfRule type="expression" dxfId="503" priority="27" stopIfTrue="1">
      <formula>$Q$78="SI"</formula>
    </cfRule>
  </conditionalFormatting>
  <conditionalFormatting sqref="T228:Y229">
    <cfRule type="expression" dxfId="502" priority="19" stopIfTrue="1">
      <formula>$Q$28="SI"</formula>
    </cfRule>
  </conditionalFormatting>
  <conditionalFormatting sqref="T253:Y253">
    <cfRule type="expression" dxfId="501" priority="17" stopIfTrue="1">
      <formula>$Q$53="SI"</formula>
    </cfRule>
  </conditionalFormatting>
  <conditionalFormatting sqref="T303:Y303">
    <cfRule type="expression" dxfId="500" priority="14" stopIfTrue="1">
      <formula>$Q$103="SI"</formula>
    </cfRule>
  </conditionalFormatting>
  <conditionalFormatting sqref="T378:Y379">
    <cfRule type="expression" dxfId="499" priority="9" stopIfTrue="1">
      <formula>$Q$28="SI"</formula>
    </cfRule>
  </conditionalFormatting>
  <conditionalFormatting sqref="T403:Y403">
    <cfRule type="expression" dxfId="498" priority="5" stopIfTrue="1">
      <formula>$Q$28="SI"</formula>
    </cfRule>
  </conditionalFormatting>
  <conditionalFormatting sqref="U33">
    <cfRule type="expression" dxfId="497" priority="50" stopIfTrue="1">
      <formula>$Q$28="SI"</formula>
    </cfRule>
  </conditionalFormatting>
  <conditionalFormatting sqref="U38:U39">
    <cfRule type="expression" dxfId="496" priority="48" stopIfTrue="1">
      <formula>$Q$28="SI"</formula>
    </cfRule>
  </conditionalFormatting>
  <conditionalFormatting sqref="V153:Y153">
    <cfRule type="expression" dxfId="495" priority="33" stopIfTrue="1">
      <formula>$Q$53="SI"</formula>
    </cfRule>
  </conditionalFormatting>
  <conditionalFormatting sqref="V158:Y158">
    <cfRule type="expression" dxfId="494" priority="32" stopIfTrue="1">
      <formula>$Q$53="SI"</formula>
    </cfRule>
  </conditionalFormatting>
  <conditionalFormatting sqref="V163:Y163">
    <cfRule type="expression" dxfId="493" priority="31" stopIfTrue="1">
      <formula>$Q$53="SI"</formula>
    </cfRule>
  </conditionalFormatting>
  <conditionalFormatting sqref="V168:Y168">
    <cfRule type="expression" dxfId="492" priority="30" stopIfTrue="1">
      <formula>$Q$53="SI"</formula>
    </cfRule>
  </conditionalFormatting>
  <conditionalFormatting sqref="V173:Y173">
    <cfRule type="expression" dxfId="491" priority="29" stopIfTrue="1">
      <formula>$Q$53="SI"</formula>
    </cfRule>
  </conditionalFormatting>
  <conditionalFormatting sqref="V208:Y208">
    <cfRule type="expression" dxfId="490" priority="24" stopIfTrue="1">
      <formula>$Q$203="SI"</formula>
    </cfRule>
  </conditionalFormatting>
  <conditionalFormatting sqref="V213:Y213">
    <cfRule type="expression" dxfId="489" priority="23" stopIfTrue="1">
      <formula>$Q$203="SI"</formula>
    </cfRule>
  </conditionalFormatting>
  <conditionalFormatting sqref="V383:Y384">
    <cfRule type="expression" dxfId="488" priority="6" stopIfTrue="1">
      <formula>$Q$28="SI"</formula>
    </cfRule>
  </conditionalFormatting>
  <conditionalFormatting sqref="V433:Y433">
    <cfRule type="expression" dxfId="487" priority="3" stopIfTrue="1">
      <formula>$Q$428="SI"</formula>
    </cfRule>
  </conditionalFormatting>
  <conditionalFormatting sqref="V438:Y441">
    <cfRule type="expression" dxfId="486" priority="2" stopIfTrue="1">
      <formula>$Q$428="SI"</formula>
    </cfRule>
  </conditionalFormatting>
  <conditionalFormatting sqref="V443:Y443">
    <cfRule type="expression" dxfId="485" priority="1" stopIfTrue="1">
      <formula>$Q$428="SI"</formula>
    </cfRule>
  </conditionalFormatting>
  <conditionalFormatting sqref="Z403:AB403 S404:AB407">
    <cfRule type="expression" dxfId="484" priority="601" stopIfTrue="1">
      <formula>$Q$403="SI"</formula>
    </cfRule>
  </conditionalFormatting>
  <conditionalFormatting sqref="AA58:AB62">
    <cfRule type="expression" dxfId="483" priority="537" stopIfTrue="1">
      <formula>$S$58="SI"</formula>
    </cfRule>
  </conditionalFormatting>
  <conditionalFormatting sqref="AA108:AB112">
    <cfRule type="expression" dxfId="482" priority="545" stopIfTrue="1">
      <formula>$S$108="SI"</formula>
    </cfRule>
  </conditionalFormatting>
  <conditionalFormatting sqref="AA208:AB212">
    <cfRule type="expression" dxfId="481" priority="564" stopIfTrue="1">
      <formula>$S$208="SI"</formula>
    </cfRule>
  </conditionalFormatting>
  <conditionalFormatting sqref="AA258:AB262">
    <cfRule type="expression" dxfId="480" priority="574" stopIfTrue="1">
      <formula>$S$258="SI"</formula>
    </cfRule>
  </conditionalFormatting>
  <conditionalFormatting sqref="AA303:AB307 AA313:AB317 AA323:AB327">
    <cfRule type="expression" dxfId="479" priority="583" stopIfTrue="1">
      <formula>$Q$303="SI"</formula>
    </cfRule>
  </conditionalFormatting>
  <conditionalFormatting sqref="AA308:AB312">
    <cfRule type="expression" dxfId="478" priority="584" stopIfTrue="1">
      <formula>$S$308="SI"</formula>
    </cfRule>
  </conditionalFormatting>
  <conditionalFormatting sqref="AA318:AB322">
    <cfRule type="expression" dxfId="477" priority="585" stopIfTrue="1">
      <formula>$Q$308="SI"</formula>
    </cfRule>
  </conditionalFormatting>
  <conditionalFormatting sqref="AA358:AB362">
    <cfRule type="expression" dxfId="476" priority="592" stopIfTrue="1">
      <formula>$S$358="SI"</formula>
    </cfRule>
  </conditionalFormatting>
  <conditionalFormatting sqref="AA408:AB412">
    <cfRule type="expression" dxfId="475" priority="602" stopIfTrue="1">
      <formula>$S$408="SI"</formula>
    </cfRule>
  </conditionalFormatting>
  <conditionalFormatting sqref="AA458:AB462">
    <cfRule type="expression" dxfId="474" priority="612" stopIfTrue="1">
      <formula>$S$458="SI"</formula>
    </cfRule>
  </conditionalFormatting>
  <conditionalFormatting sqref="AA508:AB512">
    <cfRule type="expression" dxfId="473" priority="622" stopIfTrue="1">
      <formula>$S$508="SI"</formula>
    </cfRule>
  </conditionalFormatting>
  <conditionalFormatting sqref="AA513:AB517">
    <cfRule type="expression" dxfId="472" priority="624" stopIfTrue="1">
      <formula>$Q$13="SI"</formula>
    </cfRule>
  </conditionalFormatting>
  <conditionalFormatting sqref="AA538:AB542">
    <cfRule type="expression" dxfId="471" priority="356" stopIfTrue="1">
      <formula>$Q$38="SI"</formula>
    </cfRule>
  </conditionalFormatting>
  <conditionalFormatting sqref="AA558:AB562">
    <cfRule type="expression" dxfId="470" priority="362" stopIfTrue="1">
      <formula>$S$58="SI"</formula>
    </cfRule>
  </conditionalFormatting>
  <conditionalFormatting sqref="AA608:AB612">
    <cfRule type="expression" dxfId="469" priority="370" stopIfTrue="1">
      <formula>$S$108="SI"</formula>
    </cfRule>
  </conditionalFormatting>
  <conditionalFormatting sqref="AA618:AB622">
    <cfRule type="expression" dxfId="468" priority="372" stopIfTrue="1">
      <formula>$Q$118="SI"</formula>
    </cfRule>
  </conditionalFormatting>
  <conditionalFormatting sqref="AA708:AB712">
    <cfRule type="expression" dxfId="467" priority="389" stopIfTrue="1">
      <formula>$S$208="SI"</formula>
    </cfRule>
  </conditionalFormatting>
  <conditionalFormatting sqref="AA758:AB762">
    <cfRule type="expression" dxfId="466" priority="399" stopIfTrue="1">
      <formula>$S$258="SI"</formula>
    </cfRule>
  </conditionalFormatting>
  <conditionalFormatting sqref="AA773:AB777">
    <cfRule type="expression" dxfId="465" priority="402" stopIfTrue="1">
      <formula>$Q$273="SI"</formula>
    </cfRule>
  </conditionalFormatting>
  <conditionalFormatting sqref="AA808:AB812">
    <cfRule type="expression" dxfId="464" priority="409" stopIfTrue="1">
      <formula>$S$308="SI"</formula>
    </cfRule>
  </conditionalFormatting>
  <conditionalFormatting sqref="AA813:AB817 AA823:AB827">
    <cfRule type="expression" dxfId="463" priority="408" stopIfTrue="1">
      <formula>$Q$803="SI"</formula>
    </cfRule>
  </conditionalFormatting>
  <conditionalFormatting sqref="AA858:AB862">
    <cfRule type="expression" dxfId="462" priority="417" stopIfTrue="1">
      <formula>$S$358="SI"</formula>
    </cfRule>
  </conditionalFormatting>
  <conditionalFormatting sqref="AA903:AB907">
    <cfRule type="expression" dxfId="461" priority="426" stopIfTrue="1">
      <formula>$Q$403="SI"</formula>
    </cfRule>
  </conditionalFormatting>
  <conditionalFormatting sqref="AA908:AB912">
    <cfRule type="expression" dxfId="460" priority="427" stopIfTrue="1">
      <formula>$S$408="SI"</formula>
    </cfRule>
  </conditionalFormatting>
  <conditionalFormatting sqref="AA958:AB962">
    <cfRule type="expression" dxfId="459" priority="437" stopIfTrue="1">
      <formula>$S$458="SI"</formula>
    </cfRule>
  </conditionalFormatting>
  <conditionalFormatting sqref="AA968:AB972">
    <cfRule type="expression" dxfId="458" priority="439" stopIfTrue="1">
      <formula>$Q$468="SI"</formula>
    </cfRule>
  </conditionalFormatting>
  <conditionalFormatting sqref="AA993:AB997">
    <cfRule type="expression" dxfId="457" priority="444" stopIfTrue="1">
      <formula>$Q$493="SI"</formula>
    </cfRule>
  </conditionalFormatting>
  <conditionalFormatting sqref="AA1008:AB1012">
    <cfRule type="expression" dxfId="456" priority="447" stopIfTrue="1">
      <formula>$S$508="SI"</formula>
    </cfRule>
  </conditionalFormatting>
  <conditionalFormatting sqref="AA1013:AB1017">
    <cfRule type="expression" dxfId="455" priority="449" stopIfTrue="1">
      <formula>$Q$13="SI"</formula>
    </cfRule>
  </conditionalFormatting>
  <conditionalFormatting sqref="AA1038:AB1042">
    <cfRule type="expression" dxfId="454" priority="234" stopIfTrue="1">
      <formula>$Q$38="SI"</formula>
    </cfRule>
  </conditionalFormatting>
  <conditionalFormatting sqref="AA1058:AB1062">
    <cfRule type="expression" dxfId="453" priority="240" stopIfTrue="1">
      <formula>$S$58="SI"</formula>
    </cfRule>
  </conditionalFormatting>
  <conditionalFormatting sqref="AA1108:AB1112">
    <cfRule type="expression" dxfId="452" priority="248" stopIfTrue="1">
      <formula>$S$108="SI"</formula>
    </cfRule>
  </conditionalFormatting>
  <conditionalFormatting sqref="AA1118:AB1122">
    <cfRule type="expression" dxfId="451" priority="250" stopIfTrue="1">
      <formula>$Q$118="SI"</formula>
    </cfRule>
  </conditionalFormatting>
  <conditionalFormatting sqref="AA1208:AB1212">
    <cfRule type="expression" dxfId="450" priority="267" stopIfTrue="1">
      <formula>$S$208="SI"</formula>
    </cfRule>
  </conditionalFormatting>
  <conditionalFormatting sqref="AA1258:AB1262">
    <cfRule type="expression" dxfId="449" priority="277" stopIfTrue="1">
      <formula>$S$258="SI"</formula>
    </cfRule>
  </conditionalFormatting>
  <conditionalFormatting sqref="AA1273:AB1277">
    <cfRule type="expression" dxfId="448" priority="280" stopIfTrue="1">
      <formula>$Q$273="SI"</formula>
    </cfRule>
  </conditionalFormatting>
  <conditionalFormatting sqref="AA1308:AB1312">
    <cfRule type="expression" dxfId="447" priority="287" stopIfTrue="1">
      <formula>$S$308="SI"</formula>
    </cfRule>
  </conditionalFormatting>
  <conditionalFormatting sqref="AA1358:AB1362">
    <cfRule type="expression" dxfId="446" priority="295" stopIfTrue="1">
      <formula>$S$358="SI"</formula>
    </cfRule>
  </conditionalFormatting>
  <conditionalFormatting sqref="AA1403:AB1407">
    <cfRule type="expression" dxfId="445" priority="304" stopIfTrue="1">
      <formula>$Q$403="SI"</formula>
    </cfRule>
  </conditionalFormatting>
  <conditionalFormatting sqref="AA1408:AB1412">
    <cfRule type="expression" dxfId="444" priority="305" stopIfTrue="1">
      <formula>$S$408="SI"</formula>
    </cfRule>
  </conditionalFormatting>
  <conditionalFormatting sqref="AA1458:AB1462">
    <cfRule type="expression" dxfId="443" priority="315" stopIfTrue="1">
      <formula>$S$458="SI"</formula>
    </cfRule>
  </conditionalFormatting>
  <conditionalFormatting sqref="AA1508:AB1512">
    <cfRule type="expression" dxfId="442" priority="325" stopIfTrue="1">
      <formula>$S$508="SI"</formula>
    </cfRule>
  </conditionalFormatting>
  <conditionalFormatting sqref="AA1513:AB1517">
    <cfRule type="expression" dxfId="441" priority="327" stopIfTrue="1">
      <formula>$Q$13="SI"</formula>
    </cfRule>
  </conditionalFormatting>
  <conditionalFormatting sqref="AA1538:AB1542">
    <cfRule type="expression" dxfId="440" priority="112" stopIfTrue="1">
      <formula>$Q$38="SI"</formula>
    </cfRule>
  </conditionalFormatting>
  <conditionalFormatting sqref="AA1558:AB1562">
    <cfRule type="expression" dxfId="439" priority="118" stopIfTrue="1">
      <formula>$S$58="SI"</formula>
    </cfRule>
  </conditionalFormatting>
  <conditionalFormatting sqref="AA1608:AB1612">
    <cfRule type="expression" dxfId="438" priority="126" stopIfTrue="1">
      <formula>$S$108="SI"</formula>
    </cfRule>
  </conditionalFormatting>
  <conditionalFormatting sqref="AA1618:AB1622">
    <cfRule type="expression" dxfId="437" priority="128" stopIfTrue="1">
      <formula>$Q$118="SI"</formula>
    </cfRule>
  </conditionalFormatting>
  <conditionalFormatting sqref="AA1708:AB1712">
    <cfRule type="expression" dxfId="436" priority="145" stopIfTrue="1">
      <formula>$S$208="SI"</formula>
    </cfRule>
  </conditionalFormatting>
  <conditionalFormatting sqref="AA1758:AB1762">
    <cfRule type="expression" dxfId="435" priority="155" stopIfTrue="1">
      <formula>$S$258="SI"</formula>
    </cfRule>
  </conditionalFormatting>
  <conditionalFormatting sqref="AA1773:AB1777">
    <cfRule type="expression" dxfId="434" priority="158" stopIfTrue="1">
      <formula>$Q$273="SI"</formula>
    </cfRule>
  </conditionalFormatting>
  <conditionalFormatting sqref="AA1808:AB1812">
    <cfRule type="expression" dxfId="433" priority="165" stopIfTrue="1">
      <formula>$S$308="SI"</formula>
    </cfRule>
  </conditionalFormatting>
  <conditionalFormatting sqref="AA1813:AB1817 AA1823:AB1827">
    <cfRule type="expression" dxfId="432" priority="164" stopIfTrue="1">
      <formula>$Q$1803="SI"</formula>
    </cfRule>
  </conditionalFormatting>
  <conditionalFormatting sqref="AA1818:AB1822">
    <cfRule type="expression" dxfId="431" priority="166" stopIfTrue="1">
      <formula>$Q$308="SI"</formula>
    </cfRule>
  </conditionalFormatting>
  <conditionalFormatting sqref="AA1858:AB1862">
    <cfRule type="expression" dxfId="430" priority="173" stopIfTrue="1">
      <formula>$S$358="SI"</formula>
    </cfRule>
  </conditionalFormatting>
  <conditionalFormatting sqref="AA1903:AB1907">
    <cfRule type="expression" dxfId="429" priority="182" stopIfTrue="1">
      <formula>$Q$403="SI"</formula>
    </cfRule>
  </conditionalFormatting>
  <conditionalFormatting sqref="AA1908:AB1912">
    <cfRule type="expression" dxfId="428" priority="183" stopIfTrue="1">
      <formula>$S$408="SI"</formula>
    </cfRule>
  </conditionalFormatting>
  <conditionalFormatting sqref="AA1958:AB1962">
    <cfRule type="expression" dxfId="427" priority="193" stopIfTrue="1">
      <formula>$S$458="SI"</formula>
    </cfRule>
  </conditionalFormatting>
  <conditionalFormatting sqref="AA2008:AB2012">
    <cfRule type="expression" dxfId="426" priority="203" stopIfTrue="1">
      <formula>$S$508="SI"</formula>
    </cfRule>
  </conditionalFormatting>
  <conditionalFormatting sqref="AA2013:AB2017">
    <cfRule type="expression" dxfId="425" priority="205" stopIfTrue="1">
      <formula>$Q$13="SI"</formula>
    </cfRule>
  </conditionalFormatting>
  <conditionalFormatting sqref="AC28:AC2027">
    <cfRule type="cellIs" dxfId="424" priority="208" stopIfTrue="1" operator="equal">
      <formula>"SI"</formula>
    </cfRule>
    <cfRule type="cellIs" dxfId="423" priority="209" stopIfTrue="1" operator="equal">
      <formula>"NO"</formula>
    </cfRule>
  </conditionalFormatting>
  <conditionalFormatting sqref="AM28 AM53 AM78 AM103 AM128 AM153 AM178 AM203 AM228 AM253 AM278 AM303 AM328 AM353 AM378 AM403 AM428 AM453 AM478 AM503">
    <cfRule type="cellIs" dxfId="422" priority="528" stopIfTrue="1" operator="equal">
      <formula>"I"</formula>
    </cfRule>
  </conditionalFormatting>
  <conditionalFormatting sqref="AM528 AM553 AM578 AM603 AM628 AM653 AM678 AM703 AM728 AM753 AM778 AM803 AM828 AM853 AM878 AM903 AM928 AM953 AM978 AM1003">
    <cfRule type="cellIs" dxfId="421" priority="353" stopIfTrue="1" operator="equal">
      <formula>"I"</formula>
    </cfRule>
  </conditionalFormatting>
  <conditionalFormatting sqref="AM1028 AM1053 AM1078 AM1103 AM1128 AM1153 AM1178 AM1203 AM1228 AM1253 AM1278 AM1303 AM1328 AM1353 AM1378 AM1403 AM1428 AM1453 AM1478 AM1503">
    <cfRule type="cellIs" dxfId="420" priority="231" stopIfTrue="1" operator="equal">
      <formula>"I"</formula>
    </cfRule>
  </conditionalFormatting>
  <conditionalFormatting sqref="AM1528 AM1553 AM1578 AM1603 AM1628 AM1653 AM1678 AM1703 AM1728 AM1753 AM1778 AM1803 AM1828 AM1853 AM1878 AM1903 AM1928 AM1953 AM1978 AM2003">
    <cfRule type="cellIs" dxfId="419" priority="109" stopIfTrue="1" operator="equal">
      <formula>"I"</formula>
    </cfRule>
  </conditionalFormatting>
  <conditionalFormatting sqref="AN28 AN53 AN78 AN103 AN128 AN153 AN178 AN203 AN228 AN253 AN278 AN303 AN328 AN353 AN378 AN403 AN428 AN453 AN478 AN503">
    <cfRule type="cellIs" dxfId="418" priority="527" stopIfTrue="1" operator="equal">
      <formula>"II"</formula>
    </cfRule>
  </conditionalFormatting>
  <conditionalFormatting sqref="AN528 AN553 AN578 AN603 AN628 AN653 AN678 AN703 AN728 AN753 AN778 AN803 AN828 AN853 AN878 AN903 AN928 AN953 AN978 AN1003">
    <cfRule type="cellIs" dxfId="417" priority="352" stopIfTrue="1" operator="equal">
      <formula>"II"</formula>
    </cfRule>
  </conditionalFormatting>
  <conditionalFormatting sqref="AN1028 AN1053 AN1078 AN1103 AN1128 AN1153 AN1178 AN1203 AN1228 AN1253 AN1278 AN1303 AN1328 AN1353 AN1378 AN1403 AN1428 AN1453 AN1478 AN1503">
    <cfRule type="cellIs" dxfId="416" priority="230" stopIfTrue="1" operator="equal">
      <formula>"II"</formula>
    </cfRule>
  </conditionalFormatting>
  <conditionalFormatting sqref="AN1528 AN1553 AN1578 AN1603 AN1628 AN1653 AN1678 AN1703 AN1728 AN1753 AN1778 AN1803 AN1828 AN1853 AN1878 AN1903 AN1928 AN1953 AN1978 AN2003">
    <cfRule type="cellIs" dxfId="415" priority="108" stopIfTrue="1" operator="equal">
      <formula>"II"</formula>
    </cfRule>
  </conditionalFormatting>
  <conditionalFormatting sqref="AO28 AO53 AO78 AO103 AO128 AO153 AO178 AO203 AO228 AO253 AO278 AO303 AO328 AO353 AO378 AO403 AO428 AO453 AO478 AO503">
    <cfRule type="cellIs" dxfId="414" priority="641" stopIfTrue="1" operator="equal">
      <formula>"III"</formula>
    </cfRule>
  </conditionalFormatting>
  <conditionalFormatting sqref="AO528 AO553 AO578 AO603 AO628 AO653 AO678 AO703 AO728 AO753 AO778 AO803 AO828 AO853 AO878 AO903 AO928 AO953 AO978 AO1003">
    <cfRule type="cellIs" dxfId="413" priority="466" stopIfTrue="1" operator="equal">
      <formula>"III"</formula>
    </cfRule>
  </conditionalFormatting>
  <conditionalFormatting sqref="AO1028 AO1053 AO1078 AO1103 AO1128 AO1153 AO1178 AO1203 AO1228 AO1253 AO1278 AO1303 AO1328 AO1353 AO1378 AO1403 AO1428 AO1453 AO1478 AO1503">
    <cfRule type="cellIs" dxfId="412" priority="344" stopIfTrue="1" operator="equal">
      <formula>"III"</formula>
    </cfRule>
  </conditionalFormatting>
  <conditionalFormatting sqref="AO1528 AO1553 AO1578 AO1603 AO1628 AO1653 AO1678 AO1703 AO1728 AO1753 AO1778 AO1803 AO1828 AO1853 AO1878 AO1903 AO1928 AO1953 AO1978 AO2003">
    <cfRule type="cellIs" dxfId="411" priority="222" stopIfTrue="1" operator="equal">
      <formula>"III"</formula>
    </cfRule>
  </conditionalFormatting>
  <conditionalFormatting sqref="AP28 AP53 AP78 AP103 AP128 AP153 AP178 AP203 AP228 AP253 AP278 AP303 AP328 AP353 AP378 AP403 AP428 AP453 AP478 AP503">
    <cfRule type="cellIs" dxfId="410" priority="642" stopIfTrue="1" operator="equal">
      <formula>"IV"</formula>
    </cfRule>
  </conditionalFormatting>
  <conditionalFormatting sqref="AP528 AP553 AP578 AP603 AP628 AP653 AP678 AP703 AP728 AP753 AP778 AP803 AP828 AP853 AP878 AP903 AP928 AP953 AP978 AP1003">
    <cfRule type="cellIs" dxfId="409" priority="467" stopIfTrue="1" operator="equal">
      <formula>"IV"</formula>
    </cfRule>
  </conditionalFormatting>
  <conditionalFormatting sqref="AP1028 AP1053 AP1078 AP1103 AP1128 AP1153 AP1178 AP1203 AP1228 AP1253 AP1278 AP1303 AP1328 AP1353 AP1378 AP1403 AP1428 AP1453 AP1478 AP1503">
    <cfRule type="cellIs" dxfId="408" priority="345" stopIfTrue="1" operator="equal">
      <formula>"IV"</formula>
    </cfRule>
  </conditionalFormatting>
  <conditionalFormatting sqref="AP1528 AP1553 AP1578 AP1603 AP1628 AP1653 AP1678 AP1703 AP1728 AP1753 AP1778 AP1803 AP1828 AP1853 AP1878 AP1903 AP1928 AP1953 AP1978 AP2003">
    <cfRule type="cellIs" dxfId="407" priority="223" stopIfTrue="1" operator="equal">
      <formula>"IV"</formula>
    </cfRule>
  </conditionalFormatting>
  <dataValidations count="14">
    <dataValidation type="list" allowBlank="1" showInputMessage="1" showErrorMessage="1" sqref="AQ28:AQ2027" xr:uid="{00000000-0002-0000-0100-000000000000}">
      <formula1>$AQ$3:$AQ$7</formula1>
    </dataValidation>
    <dataValidation errorStyle="information" allowBlank="1" showInputMessage="1" showErrorMessage="1" sqref="AJ28:AL28 AJ53:AL53 AJ78:AL78 AJ103:AL103 AJ128:AL128 AJ153:AL153 AJ178:AL178 AJ203:AL203 AJ228:AL228 AJ253:AL253 AJ278:AL278 AJ303:AL303 AJ328:AL328 AJ353:AL353 AJ378:AL378 AJ403:AL403 AJ428:AL428 AJ453:AL453 AJ478:AL478 AJ503:AL503 AJ528:AL528 AJ553:AL553 AJ578:AL578 AJ603:AL603 AJ628:AL628 AJ653:AL653 AJ678:AL678 AJ703:AL703 AJ728:AL728 AJ753:AL753 AJ778:AL778 AJ803:AL803 AJ828:AL828 AJ853:AL853 AJ878:AL878 AJ903:AL903 AJ928:AL928 AJ953:AL953 AJ978:AL978 AJ1003:AL1003 AJ1028:AL1028 AJ1053:AL1053 AJ1078:AL1078 AJ1103:AL1103 AJ1128:AL1128 AJ1153:AL1153 AJ1178:AL1178 AJ1203:AL1203 AJ1228:AL1228 AJ1253:AL1253 AJ1278:AL1278 AJ1303:AL1303 AJ1328:AL1328 AJ1353:AL1353 AJ1378:AL1378 AJ1403:AL1403 AJ1428:AL1428 AJ1453:AL1453 AJ1478:AL1478 AJ1503:AL1503 AJ1528:AL1528 AJ1553:AL1553 AJ1578:AL1578 AJ1603:AL1603 AJ1628:AL1628 AJ1653:AL1653 AJ1678:AL1678 AJ1703:AL1703 AJ1728:AL1728 AJ1753:AL1753 AJ1778:AL1778 AJ1803:AL1803 AJ1828:AL1828 AJ1853:AL1853 AJ1878:AL1878 AJ1903:AL1903 AJ1928:AL1928 AJ1953:AL1953 AJ1978:AL1978 AJ2003:AL2003" xr:uid="{00000000-0002-0000-0100-000001000000}"/>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28:AF2027" xr:uid="{00000000-0002-0000-0100-000002000000}">
      <formula1>$AF$2:$AF$11</formula1>
    </dataValidation>
    <dataValidation type="list" allowBlank="1" showInputMessage="1" showErrorMessage="1" sqref="Q28:Q2027" xr:uid="{00000000-0002-0000-0100-000003000000}">
      <formula1>$Q$2:$Q$3</formula1>
    </dataValidation>
    <dataValidation type="list" allowBlank="1" showInputMessage="1" showErrorMessage="1" sqref="U28:U2027" xr:uid="{00000000-0002-0000-0100-000004000000}">
      <formula1>$U$2:$U$4</formula1>
    </dataValidation>
    <dataValidation type="list" allowBlank="1" showInputMessage="1" showErrorMessage="1" sqref="L28:L2027" xr:uid="{00000000-0002-0000-0100-000005000000}">
      <formula1>$L$2:$L$3</formula1>
    </dataValidation>
    <dataValidation type="list" allowBlank="1" showInputMessage="1" showErrorMessage="1" sqref="N28:N2027" xr:uid="{00000000-0002-0000-0100-000006000000}">
      <formula1>$N$2:$N$11</formula1>
    </dataValidation>
    <dataValidation type="list" allowBlank="1" showInputMessage="1" showErrorMessage="1" sqref="O28:O2027" xr:uid="{00000000-0002-0000-0100-000007000000}">
      <formula1>$O$2:$O$11</formula1>
    </dataValidation>
    <dataValidation type="list" allowBlank="1" showInputMessage="1" showErrorMessage="1" sqref="K28:K2027" xr:uid="{00000000-0002-0000-0100-000008000000}">
      <formula1>$K$2:$K$8</formula1>
    </dataValidation>
    <dataValidation type="list" allowBlank="1" showInputMessage="1" showErrorMessage="1" sqref="F28:F2027" xr:uid="{00000000-0002-0000-0100-000009000000}">
      <formula1>$F$2:$F$4</formula1>
    </dataValidation>
    <dataValidation type="list" allowBlank="1" showInputMessage="1" showErrorMessage="1" sqref="G28:G2027" xr:uid="{00000000-0002-0000-0100-00000A000000}">
      <formula1>$G$2:$G$15</formula1>
    </dataValidation>
    <dataValidation type="list" allowBlank="1" showInputMessage="1" showErrorMessage="1" sqref="V28:Y2027" xr:uid="{00000000-0002-0000-0100-00000B000000}">
      <formula1>$V$2:$V$3</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28:AG53 AG78:AG553 AG578:AG1053 AG1078:AG1553 AG1578:AG2027" xr:uid="{00000000-0002-0000-0100-00000C000000}">
      <formula1>$AG$2:$AG$11</formula1>
    </dataValidation>
    <dataValidation type="list" allowBlank="1" showInputMessage="1" showErrorMessage="1" sqref="C28:C2027" xr:uid="{00000000-0002-0000-0100-00000D000000}">
      <formula1>$C$2:$C$5</formula1>
    </dataValidation>
  </dataValidations>
  <pageMargins left="0.98425196850393704" right="0" top="0.70866141732283472" bottom="0.39370078740157483" header="0.39370078740157483" footer="0"/>
  <pageSetup paperSize="5" scale="70" pageOrder="overThenDown" orientation="landscape" r:id="rId1"/>
  <headerFooter alignWithMargins="0">
    <oddHeader>&amp;L[ Logotipo
de la Institución ]&amp;C&amp;"Arial,Negrita"&amp;18M&amp;14atríz de &amp;20A&amp;14dministración de &amp;20R&amp;14iesgos &amp;20I&amp;14nstitucional</oddHeader>
    <oddFooter>&amp;L&amp;"Calibri,Negrita"&amp;10Fecha de Impresión: &amp;11&amp;D&amp;R&amp;P &amp;"Calibri,Negrita"de&amp;"Calibri,Normal" &amp;N</oddFooter>
  </headerFooter>
  <cellWatches>
    <cellWatch r="G28"/>
  </cellWatche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theme="8" tint="0.59999389629810485"/>
    <pageSetUpPr fitToPage="1"/>
  </sheetPr>
  <dimension ref="A1:N161"/>
  <sheetViews>
    <sheetView showGridLines="0" showRowColHeaders="0" showZeros="0" showWhiteSpace="0" topLeftCell="A20" zoomScale="75" zoomScaleNormal="75" zoomScaleSheetLayoutView="100" workbookViewId="0">
      <selection activeCell="E33" sqref="E33"/>
    </sheetView>
  </sheetViews>
  <sheetFormatPr baseColWidth="10" defaultColWidth="0" defaultRowHeight="12.75" zeroHeight="1" x14ac:dyDescent="0.2"/>
  <cols>
    <col min="1" max="1" width="11.42578125" style="15" customWidth="1"/>
    <col min="2" max="2" width="56.28515625" style="15" customWidth="1"/>
    <col min="3" max="3" width="15.7109375" style="15" customWidth="1"/>
    <col min="4" max="4" width="9.140625" style="15" customWidth="1"/>
    <col min="5" max="5" width="12.140625" style="15" customWidth="1"/>
    <col min="6" max="13" width="11.42578125" style="15" customWidth="1"/>
    <col min="14" max="14" width="12.85546875" style="15" customWidth="1"/>
    <col min="15" max="16384" width="0" style="15" hidden="1"/>
  </cols>
  <sheetData>
    <row r="1" spans="1:14" x14ac:dyDescent="0.2">
      <c r="A1" s="50"/>
      <c r="B1" s="50"/>
      <c r="C1" s="50"/>
      <c r="D1" s="50"/>
      <c r="E1" s="50"/>
      <c r="F1" s="50"/>
      <c r="G1" s="50"/>
      <c r="H1" s="50"/>
      <c r="I1" s="50"/>
      <c r="J1" s="50"/>
      <c r="K1" s="50"/>
      <c r="L1" s="50"/>
      <c r="M1" s="50"/>
      <c r="N1" s="50"/>
    </row>
    <row r="2" spans="1:14" x14ac:dyDescent="0.2">
      <c r="A2" s="50"/>
      <c r="B2" s="50"/>
      <c r="C2" s="50"/>
      <c r="D2" s="50"/>
      <c r="E2" s="50"/>
      <c r="F2" s="50"/>
      <c r="G2" s="50"/>
      <c r="H2" s="50"/>
      <c r="I2" s="50"/>
      <c r="J2" s="50"/>
      <c r="K2" s="50"/>
      <c r="L2" s="50"/>
      <c r="M2" s="50"/>
      <c r="N2" s="50"/>
    </row>
    <row r="3" spans="1:14" x14ac:dyDescent="0.2">
      <c r="A3" s="50"/>
      <c r="B3" s="50"/>
      <c r="C3" s="50"/>
      <c r="D3" s="50"/>
      <c r="E3" s="50"/>
      <c r="F3" s="50"/>
      <c r="G3" s="50"/>
      <c r="H3" s="50"/>
      <c r="I3" s="50"/>
      <c r="J3" s="50"/>
      <c r="K3" s="50"/>
      <c r="L3" s="50"/>
      <c r="M3" s="50"/>
      <c r="N3" s="50"/>
    </row>
    <row r="4" spans="1:14" x14ac:dyDescent="0.2">
      <c r="A4" s="50"/>
      <c r="B4" s="50"/>
      <c r="C4" s="50"/>
      <c r="D4" s="50"/>
      <c r="E4" s="50"/>
      <c r="F4" s="50"/>
      <c r="G4" s="50"/>
      <c r="H4" s="50"/>
      <c r="I4" s="50"/>
      <c r="J4" s="50"/>
      <c r="K4" s="50"/>
      <c r="L4" s="50"/>
      <c r="M4" s="50"/>
      <c r="N4" s="50"/>
    </row>
    <row r="5" spans="1:14" x14ac:dyDescent="0.2">
      <c r="A5" s="50"/>
      <c r="B5" s="50"/>
      <c r="C5" s="50"/>
      <c r="D5" s="50"/>
      <c r="E5" s="50"/>
      <c r="F5" s="50"/>
      <c r="G5" s="50"/>
      <c r="H5" s="50"/>
      <c r="I5" s="50"/>
      <c r="J5" s="50"/>
      <c r="K5" s="50"/>
      <c r="L5" s="50"/>
      <c r="M5" s="50"/>
      <c r="N5" s="50"/>
    </row>
    <row r="6" spans="1:14" x14ac:dyDescent="0.2">
      <c r="A6" s="50"/>
      <c r="B6" s="50"/>
      <c r="C6" s="50"/>
      <c r="D6" s="50"/>
      <c r="E6" s="50"/>
      <c r="F6" s="50"/>
      <c r="G6" s="50"/>
      <c r="H6" s="50"/>
      <c r="I6" s="50"/>
      <c r="J6" s="50"/>
      <c r="K6" s="50"/>
      <c r="L6" s="50"/>
      <c r="M6" s="50"/>
      <c r="N6" s="50"/>
    </row>
    <row r="7" spans="1:14" ht="20.25" x14ac:dyDescent="0.2">
      <c r="A7" s="91" t="str">
        <f>"MAPA    DE    RIESGOS    INSTITUCIONAL    "&amp;'Información General'!D15</f>
        <v>MAPA    DE    RIESGOS    INSTITUCIONAL    2025</v>
      </c>
      <c r="B7" s="16"/>
      <c r="C7" s="16"/>
      <c r="D7" s="16"/>
      <c r="E7" s="16"/>
      <c r="F7" s="16"/>
      <c r="G7" s="16"/>
      <c r="H7" s="16"/>
      <c r="I7" s="16"/>
      <c r="J7" s="16"/>
      <c r="K7" s="16"/>
      <c r="L7" s="16"/>
      <c r="M7" s="16"/>
      <c r="N7" s="16"/>
    </row>
    <row r="8" spans="1:14" s="6" customFormat="1" ht="12.75" customHeight="1" x14ac:dyDescent="0.2">
      <c r="I8" s="17"/>
      <c r="K8" s="18"/>
      <c r="L8" s="18"/>
      <c r="N8" s="18"/>
    </row>
    <row r="9" spans="1:14" s="6" customFormat="1" ht="22.5" customHeight="1" x14ac:dyDescent="0.2">
      <c r="A9" s="41"/>
      <c r="B9" s="51" t="s">
        <v>0</v>
      </c>
      <c r="C9" s="51"/>
      <c r="D9" s="52" t="str">
        <f>IF(+Matriz_V8!C20&lt;&gt;"",+Matriz_V8!C20,"")</f>
        <v>Administración Pública del Estado de Colima</v>
      </c>
      <c r="E9" s="40"/>
      <c r="F9" s="40"/>
      <c r="G9" s="39"/>
      <c r="H9" s="39"/>
      <c r="I9" s="19"/>
      <c r="K9" s="18"/>
      <c r="N9" s="18"/>
    </row>
    <row r="10" spans="1:14" s="6" customFormat="1" ht="7.5" customHeight="1" x14ac:dyDescent="0.2">
      <c r="B10" s="2"/>
      <c r="C10" s="2"/>
      <c r="D10" s="2"/>
      <c r="E10" s="2"/>
      <c r="F10" s="2"/>
      <c r="I10" s="20"/>
      <c r="K10" s="18"/>
      <c r="L10" s="18"/>
      <c r="N10" s="18"/>
    </row>
    <row r="11" spans="1:14" s="6" customFormat="1" ht="21" customHeight="1" x14ac:dyDescent="0.2">
      <c r="A11" s="42"/>
      <c r="B11" s="51" t="s">
        <v>1</v>
      </c>
      <c r="C11" s="51"/>
      <c r="D11" s="52">
        <f>IF(+Matriz_V8!C22&lt;&gt;"",+Matriz_V8!C22,"")</f>
        <v>0</v>
      </c>
      <c r="E11" s="43"/>
      <c r="F11" s="43"/>
      <c r="I11" s="21"/>
      <c r="K11" s="18"/>
      <c r="N11" s="18"/>
    </row>
    <row r="12" spans="1:14" ht="9" customHeight="1" thickBot="1" x14ac:dyDescent="0.25"/>
    <row r="13" spans="1:14" ht="39" thickTop="1" x14ac:dyDescent="0.2">
      <c r="A13" s="364" t="s">
        <v>43</v>
      </c>
      <c r="B13" s="366" t="s">
        <v>586</v>
      </c>
      <c r="C13" s="366" t="s">
        <v>44</v>
      </c>
      <c r="D13" s="22" t="s">
        <v>596</v>
      </c>
      <c r="E13" s="34"/>
    </row>
    <row r="14" spans="1:14" ht="18.75" customHeight="1" x14ac:dyDescent="0.2">
      <c r="A14" s="365"/>
      <c r="B14" s="367"/>
      <c r="C14" s="368"/>
      <c r="D14" s="38" t="s">
        <v>41</v>
      </c>
      <c r="E14" s="35"/>
    </row>
    <row r="15" spans="1:14" ht="33" customHeight="1" thickBot="1" x14ac:dyDescent="0.25">
      <c r="A15" s="365"/>
      <c r="B15" s="367"/>
      <c r="C15" s="369"/>
      <c r="D15" s="36" t="s">
        <v>597</v>
      </c>
      <c r="E15" s="37" t="s">
        <v>598</v>
      </c>
    </row>
    <row r="16" spans="1:14" s="23" customFormat="1" ht="31.5" customHeight="1" x14ac:dyDescent="0.2">
      <c r="A16" s="142" t="str">
        <f>IF(+Matriz_V8!A28&lt;&gt;"",+Matriz_V8!A28,"")</f>
        <v>2025_1</v>
      </c>
      <c r="B16" s="143" t="str">
        <f>IF(+Matriz_V8!E28&lt;&gt;"",+Matriz_V8!E28,"")</f>
        <v xml:space="preserve">Defensa incorrecta de juicios derivado de un inadecuado control de las etapas del juicio, así como por la falta de pruebas idóneas para acerditas las excepciones y defensas. </v>
      </c>
      <c r="C16" s="144" t="str">
        <f>IF(Matriz_V8!G28="","",Matriz_V8!G28)</f>
        <v>Legal</v>
      </c>
      <c r="D16" s="83">
        <f>+Matriz_V8!AF28</f>
        <v>8</v>
      </c>
      <c r="E16" s="84">
        <f>+Matriz_V8!AG28</f>
        <v>8</v>
      </c>
    </row>
    <row r="17" spans="1:14" ht="31.5" customHeight="1" x14ac:dyDescent="0.2">
      <c r="A17" s="145" t="str">
        <f>IF(+Matriz_V8!A53&lt;&gt;"",+Matriz_V8!A53,"")</f>
        <v>2025_2</v>
      </c>
      <c r="B17" s="146" t="str">
        <f>IF(+Matriz_V8!E53&lt;&gt;"",+Matriz_V8!E53,"")</f>
        <v>Divulgación de información efectuada por servidores públicos adscritos a la UIPE</v>
      </c>
      <c r="C17" s="147" t="str">
        <f>IF(Matriz_V8!G53="","",Matriz_V8!G53)</f>
        <v>De Corrupción</v>
      </c>
      <c r="D17" s="85">
        <f>+Matriz_V8!AF53</f>
        <v>7</v>
      </c>
      <c r="E17" s="86">
        <f>+Matriz_V8!AG53</f>
        <v>3</v>
      </c>
    </row>
    <row r="18" spans="1:14" ht="31.5" customHeight="1" x14ac:dyDescent="0.2">
      <c r="A18" s="148" t="str">
        <f>IF(+Matriz_V8!A78&lt;&gt;"",+Matriz_V8!A78,"")</f>
        <v>2025_3</v>
      </c>
      <c r="B18" s="149" t="str">
        <f>IF(+Matriz_V8!E78&lt;&gt;"",+Matriz_V8!E78,"")</f>
        <v xml:space="preserve">Complementos de la herramienta de investigación deshabilitados al término de la suscripción anual </v>
      </c>
      <c r="C18" s="150" t="str">
        <f>IF(Matriz_V8!G78="","",Matriz_V8!G78)</f>
        <v>Presupuestal</v>
      </c>
      <c r="D18" s="87">
        <f>+Matriz_V8!AF78</f>
        <v>5</v>
      </c>
      <c r="E18" s="88">
        <f>+Matriz_V8!AG78</f>
        <v>4</v>
      </c>
    </row>
    <row r="19" spans="1:14" ht="31.5" customHeight="1" x14ac:dyDescent="0.2">
      <c r="A19" s="151" t="str">
        <f>IF(+Matriz_V8!A103&lt;&gt;"",+Matriz_V8!A103,"")</f>
        <v>2025_4</v>
      </c>
      <c r="B19" s="146" t="str">
        <f>IF(+Matriz_V8!E103&lt;&gt;"",+Matriz_V8!E103,"")</f>
        <v>Bases de datos vulneradas por intromisión de hackers a la red de Gobierno del Estado</v>
      </c>
      <c r="C19" s="147" t="str">
        <f>IF(Matriz_V8!G103="","",Matriz_V8!G103)</f>
        <v>De Tic´s</v>
      </c>
      <c r="D19" s="85">
        <f>+Matriz_V8!AF103</f>
        <v>7</v>
      </c>
      <c r="E19" s="86">
        <f>+Matriz_V8!AG103</f>
        <v>3</v>
      </c>
    </row>
    <row r="20" spans="1:14" ht="31.5" customHeight="1" x14ac:dyDescent="0.2">
      <c r="A20" s="148" t="str">
        <f>IF(+Matriz_V8!A128&lt;&gt;"",+Matriz_V8!A128,"")</f>
        <v>2025_5</v>
      </c>
      <c r="B20" s="149" t="str">
        <f>IF(+Matriz_V8!E128&lt;&gt;"",+Matriz_V8!E128,"")</f>
        <v>Informe de Gobierno elaborado con información incompleta, debido a incumplimiento por parte de las entidades de los tres ordenes de gobierno,  por la omisión o negación de información, a causa de falsedad, alteración, manipulación o extemporaneidad.</v>
      </c>
      <c r="C20" s="150" t="str">
        <f>IF(Matriz_V8!G128="","",Matriz_V8!G128)</f>
        <v>De Corrupción</v>
      </c>
      <c r="D20" s="87">
        <f>+Matriz_V8!AF128</f>
        <v>4</v>
      </c>
      <c r="E20" s="88">
        <f>+Matriz_V8!AG128</f>
        <v>2</v>
      </c>
    </row>
    <row r="21" spans="1:14" ht="31.5" customHeight="1" x14ac:dyDescent="0.2">
      <c r="A21" s="151" t="str">
        <f>IF(+Matriz_V8!A153&lt;&gt;"",+Matriz_V8!A153,"")</f>
        <v>2025_6</v>
      </c>
      <c r="B21" s="146" t="str">
        <f>IF(+Matriz_V8!E153&lt;&gt;"",+Matriz_V8!E153,"")</f>
        <v>Ineficiente evaluación del Plan Estatal de Desarrollo, a través del seguimiento al cumplimiento de las metas de sus programas de mediano plazo derivados del mismo.</v>
      </c>
      <c r="C21" s="147" t="str">
        <f>IF(Matriz_V8!G153="","",Matriz_V8!G153)</f>
        <v>Administrativo</v>
      </c>
      <c r="D21" s="85">
        <f>+Matriz_V8!AF153</f>
        <v>6</v>
      </c>
      <c r="E21" s="86">
        <f>+Matriz_V8!AG153</f>
        <v>2</v>
      </c>
    </row>
    <row r="22" spans="1:14" ht="31.5" customHeight="1" x14ac:dyDescent="0.2">
      <c r="A22" s="148" t="str">
        <f>IF(+Matriz_V8!A178&lt;&gt;"",+Matriz_V8!A178,"")</f>
        <v>2025_7</v>
      </c>
      <c r="B22" s="149" t="str">
        <f>IF(+Matriz_V8!E178&lt;&gt;"",+Matriz_V8!E178,"")</f>
        <v>Monitoreo ineficiente de los Programas Presupuestarios</v>
      </c>
      <c r="C22" s="150" t="str">
        <f>IF(Matriz_V8!G178="","",Matriz_V8!G178)</f>
        <v>Presupuestal</v>
      </c>
      <c r="D22" s="87">
        <f>+Matriz_V8!AF178</f>
        <v>3</v>
      </c>
      <c r="E22" s="88">
        <f>+Matriz_V8!AG178</f>
        <v>5</v>
      </c>
    </row>
    <row r="23" spans="1:14" ht="31.5" customHeight="1" x14ac:dyDescent="0.2">
      <c r="A23" s="151" t="str">
        <f>IF(+Matriz_V8!A203&lt;&gt;"",+Matriz_V8!A203,"")</f>
        <v>2025_8</v>
      </c>
      <c r="B23" s="146" t="str">
        <f>IF(+Matriz_V8!E203&lt;&gt;"",+Matriz_V8!E203,"")</f>
        <v>Cartera de proyectos elaborados que incumpla con la normatividad que aplique.</v>
      </c>
      <c r="C23" s="147" t="str">
        <f>IF(Matriz_V8!G203="","",Matriz_V8!G203)</f>
        <v>De Obra Pública</v>
      </c>
      <c r="D23" s="85">
        <f>+Matriz_V8!AF203</f>
        <v>4</v>
      </c>
      <c r="E23" s="86">
        <f>+Matriz_V8!AG203</f>
        <v>7</v>
      </c>
    </row>
    <row r="24" spans="1:14" ht="31.5" customHeight="1" x14ac:dyDescent="0.2">
      <c r="A24" s="148" t="str">
        <f>IF(+Matriz_V8!A228&lt;&gt;"",+Matriz_V8!A228,"")</f>
        <v>2025_9</v>
      </c>
      <c r="B24" s="149" t="str">
        <f>IF(+Matriz_V8!E228&lt;&gt;"",+Matriz_V8!E228,"")</f>
        <v>Registro incorrecto de los Trámites de Solicitud de Orden de Pago en el Sistema Empress.</v>
      </c>
      <c r="C24" s="150" t="str">
        <f>IF(Matriz_V8!G228="","",Matriz_V8!G228)</f>
        <v>Presupuestal</v>
      </c>
      <c r="D24" s="87">
        <f>+Matriz_V8!AF228</f>
        <v>4</v>
      </c>
      <c r="E24" s="88">
        <f>+Matriz_V8!AG228</f>
        <v>2</v>
      </c>
    </row>
    <row r="25" spans="1:14" ht="31.5" customHeight="1" x14ac:dyDescent="0.2">
      <c r="A25" s="151" t="str">
        <f>IF(+Matriz_V8!A253&lt;&gt;"",+Matriz_V8!A253,"")</f>
        <v>2025_10</v>
      </c>
      <c r="B25" s="146" t="str">
        <f>IF(+Matriz_V8!E253&lt;&gt;"",+Matriz_V8!E253,"")</f>
        <v xml:space="preserve">Entrega de la información de la cuenta pública consolidada, fuera del plazo establecido </v>
      </c>
      <c r="C25" s="147" t="str">
        <f>IF(Matriz_V8!G253="","",Matriz_V8!G253)</f>
        <v>Administrativo</v>
      </c>
      <c r="D25" s="85">
        <f>+Matriz_V8!AF253</f>
        <v>1</v>
      </c>
      <c r="E25" s="86">
        <f>+Matriz_V8!AG253</f>
        <v>1</v>
      </c>
    </row>
    <row r="26" spans="1:14" ht="31.5" customHeight="1" thickBot="1" x14ac:dyDescent="0.25">
      <c r="A26" s="148" t="str">
        <f>IF(+Matriz_V8!A278&lt;&gt;"",+Matriz_V8!A278,"")</f>
        <v>2025_11</v>
      </c>
      <c r="B26" s="149" t="str">
        <f>IF(+Matriz_V8!E278&lt;&gt;"",+Matriz_V8!E278,"")</f>
        <v>Captura no adecuada de Solicitud de Adecuación Presupuestal en el Sistema Integral de Contabilidad Gubernamental.</v>
      </c>
      <c r="C26" s="150" t="str">
        <f>IF(Matriz_V8!G278="","",Matriz_V8!G278)</f>
        <v>Presupuestal</v>
      </c>
      <c r="D26" s="87">
        <f>+Matriz_V8!AF278</f>
        <v>2</v>
      </c>
      <c r="E26" s="88">
        <f>+Matriz_V8!AG278</f>
        <v>4</v>
      </c>
      <c r="K26" s="46" t="str">
        <f>IF(+Matriz_V8!A503&lt;&gt;"",+Matriz_V8!A503,"")</f>
        <v/>
      </c>
    </row>
    <row r="27" spans="1:14" ht="31.5" customHeight="1" thickTop="1" x14ac:dyDescent="0.2">
      <c r="A27" s="151" t="str">
        <f>IF(+Matriz_V8!A303&lt;&gt;"",+Matriz_V8!A303,"")</f>
        <v>2025_12</v>
      </c>
      <c r="B27" s="146" t="str">
        <f>IF(+Matriz_V8!E303&lt;&gt;"",+Matriz_V8!E303,"")</f>
        <v>Que se efectúe desvio de recursos por desconocimiento de la normatividad aplicable</v>
      </c>
      <c r="C27" s="147" t="str">
        <f>IF(Matriz_V8!G303="","",Matriz_V8!G303)</f>
        <v>De Corrupción</v>
      </c>
      <c r="D27" s="85">
        <f>+Matriz_V8!AF303</f>
        <v>5</v>
      </c>
      <c r="E27" s="86">
        <f>+Matriz_V8!AG303</f>
        <v>2</v>
      </c>
      <c r="L27" s="44" t="s">
        <v>114</v>
      </c>
      <c r="M27" s="45"/>
    </row>
    <row r="28" spans="1:14" ht="31.5" customHeight="1" x14ac:dyDescent="0.2">
      <c r="A28" s="148" t="str">
        <f>IF(+Matriz_V8!A328&lt;&gt;"",+Matriz_V8!A328,"")</f>
        <v>2025_13</v>
      </c>
      <c r="B28" s="149" t="str">
        <f>IF(+Matriz_V8!E328&lt;&gt;"",+Matriz_V8!E328,"")</f>
        <v>Omision de los riesgos presupuestarios y contables en el sistema de contabilidad gubernamental que impidan obtener la información financiera en su totalidad</v>
      </c>
      <c r="C28" s="150" t="str">
        <f>IF(Matriz_V8!G328="","",Matriz_V8!G328)</f>
        <v>Administrativo</v>
      </c>
      <c r="D28" s="87">
        <f>+Matriz_V8!AF328</f>
        <v>8</v>
      </c>
      <c r="E28" s="88">
        <f>+Matriz_V8!AG328</f>
        <v>4</v>
      </c>
    </row>
    <row r="29" spans="1:14" ht="31.5" customHeight="1" x14ac:dyDescent="0.2">
      <c r="A29" s="151" t="str">
        <f>IF(+Matriz_V8!A353&lt;&gt;"",+Matriz_V8!A353,"")</f>
        <v>2025_14</v>
      </c>
      <c r="B29" s="146" t="str">
        <f>IF(+Matriz_V8!E353&lt;&gt;"",+Matriz_V8!E353,"")</f>
        <v>Que se afecten las participaciones federales que le corresponden al  Estado, otorgadas como garantía y/o fuente de pago alterna de los financiamientos celebrados por el Insuvi y Ciapacov.</v>
      </c>
      <c r="C29" s="147" t="str">
        <f>IF(Matriz_V8!G353="","",Matriz_V8!G353)</f>
        <v>Administrativo</v>
      </c>
      <c r="D29" s="85">
        <f>+Matriz_V8!AF353</f>
        <v>5</v>
      </c>
      <c r="E29" s="86">
        <f>+Matriz_V8!AG353</f>
        <v>3</v>
      </c>
      <c r="L29" s="7"/>
      <c r="M29" s="25"/>
    </row>
    <row r="30" spans="1:14" ht="31.5" customHeight="1" x14ac:dyDescent="0.2">
      <c r="A30" s="148" t="str">
        <f>IF(+Matriz_V8!A378&lt;&gt;"",+Matriz_V8!A378,"")</f>
        <v>2025_15</v>
      </c>
      <c r="B30" s="149" t="str">
        <f>IF(+Matriz_V8!E378&lt;&gt;"",+Matriz_V8!E378,"")</f>
        <v>Emitir certificaciones de constancias de regularización de vehículos de procedencia extranjera,  con información falsa proporcionad por las entidades federativas donde  el vehículo fue registrado en su momento.</v>
      </c>
      <c r="C30" s="150" t="str">
        <f>IF(Matriz_V8!G378="","",Matriz_V8!G378)</f>
        <v>De Corrupción</v>
      </c>
      <c r="D30" s="87">
        <f>+Matriz_V8!AF378</f>
        <v>3</v>
      </c>
      <c r="E30" s="88">
        <f>+Matriz_V8!AG378</f>
        <v>1</v>
      </c>
      <c r="G30" s="24" t="s">
        <v>113</v>
      </c>
      <c r="H30" s="14"/>
      <c r="K30" s="363" t="str">
        <f>IF(+Matriz_V8!J20&lt;&gt;"",+Matriz_V8!J20,"")</f>
        <v>Lcda. Cruz Angelica Tadeo Andrade, 
Coordinador de Control Interno</v>
      </c>
      <c r="L30" s="362"/>
      <c r="M30" s="362"/>
      <c r="N30" s="362"/>
    </row>
    <row r="31" spans="1:14" ht="31.5" customHeight="1" x14ac:dyDescent="0.2">
      <c r="A31" s="151" t="str">
        <f>IF(+Matriz_V8!A403&lt;&gt;"",+Matriz_V8!A403,"")</f>
        <v>2025_16</v>
      </c>
      <c r="B31" s="146" t="str">
        <f>IF(+Matriz_V8!E403&lt;&gt;"",+Matriz_V8!E403,"")</f>
        <v>Realizar la notificación de los actos administrativos sin seguir las formalidades estabelcidas en el Código Fiscal Federal y en el Código Fiscal Para el Estado de Colima.</v>
      </c>
      <c r="C31" s="147" t="str">
        <f>IF(Matriz_V8!G403="","",Matriz_V8!G403)</f>
        <v>Legal</v>
      </c>
      <c r="D31" s="85">
        <f>+Matriz_V8!AF403</f>
        <v>5</v>
      </c>
      <c r="E31" s="86">
        <f>+Matriz_V8!AG403</f>
        <v>2</v>
      </c>
      <c r="G31" s="5"/>
      <c r="H31" s="5"/>
    </row>
    <row r="32" spans="1:14" ht="31.5" customHeight="1" x14ac:dyDescent="0.2">
      <c r="A32" s="148" t="str">
        <f>IF(+Matriz_V8!A428&lt;&gt;"",+Matriz_V8!A428,"")</f>
        <v>2025_17</v>
      </c>
      <c r="B32" s="149" t="str">
        <f>IF(+Matriz_V8!E428&lt;&gt;"",+Matriz_V8!E428,"")</f>
        <v>Facultades de comprobación practicadas fuera del marco normativo</v>
      </c>
      <c r="C32" s="150" t="str">
        <f>IF(Matriz_V8!G428="","",Matriz_V8!G428)</f>
        <v>Sustantivo</v>
      </c>
      <c r="D32" s="87">
        <f>+Matriz_V8!AF428</f>
        <v>8</v>
      </c>
      <c r="E32" s="88">
        <f>+Matriz_V8!AG428</f>
        <v>5</v>
      </c>
      <c r="G32" s="7"/>
      <c r="H32" s="7"/>
      <c r="L32" s="44" t="s">
        <v>115</v>
      </c>
      <c r="M32" s="45"/>
    </row>
    <row r="33" spans="1:13" ht="31.5" customHeight="1" x14ac:dyDescent="0.2">
      <c r="A33" s="151" t="str">
        <f>IF(+Matriz_V8!A453&lt;&gt;"",+Matriz_V8!A453,"")</f>
        <v>2025_18</v>
      </c>
      <c r="B33" s="146" t="str">
        <f>IF(+Matriz_V8!E453&lt;&gt;"",+Matriz_V8!E453,"")</f>
        <v>Proporcionar  documentación incompleta o incorrecta a las solicitudes de información de instancias fiscalizadoras, puede originar multas además de observaciones</v>
      </c>
      <c r="C33" s="147" t="str">
        <f>IF(Matriz_V8!G453="","",Matriz_V8!G453)</f>
        <v>Administrativo</v>
      </c>
      <c r="D33" s="85">
        <f>+Matriz_V8!AF453</f>
        <v>6</v>
      </c>
      <c r="E33" s="86">
        <f>+Matriz_V8!AG453</f>
        <v>6</v>
      </c>
      <c r="F33" s="361" t="str">
        <f>IF(+Matriz_V8!G22&lt;&gt;"",+Matriz_V8!G22,"")</f>
        <v>C.P. Fabiola Verduzco Aparicio, 
Titular de la Institución</v>
      </c>
      <c r="G33" s="362"/>
      <c r="H33" s="362"/>
      <c r="I33" s="362"/>
    </row>
    <row r="34" spans="1:13" ht="31.5" customHeight="1" x14ac:dyDescent="0.2">
      <c r="A34" s="148" t="str">
        <f>IF(+Matriz_V8!A478&lt;&gt;"",+Matriz_V8!A478,"")</f>
        <v>2025_19</v>
      </c>
      <c r="B34" s="149" t="str">
        <f>IF(+Matriz_V8!E478&lt;&gt;"",+Matriz_V8!E478,"")</f>
        <v>Proporcionar documentación incompleta o incorrecta que no solvente las observaciones determinadas por las instancias fiscalizadora, pueden convertirse en Solicitudes de Aclaración o Pliegos de Observaciones</v>
      </c>
      <c r="C34" s="150" t="str">
        <f>IF(Matriz_V8!G478="","",Matriz_V8!G478)</f>
        <v>Administrativo</v>
      </c>
      <c r="D34" s="87">
        <f>+Matriz_V8!AF478</f>
        <v>6</v>
      </c>
      <c r="E34" s="88">
        <f>+Matriz_V8!AG478</f>
        <v>6</v>
      </c>
      <c r="L34" s="7"/>
      <c r="M34" s="26"/>
    </row>
    <row r="35" spans="1:13" ht="31.5" customHeight="1" x14ac:dyDescent="0.2">
      <c r="A35" s="151" t="str">
        <f>IF(+Matriz_V8!A503&lt;&gt;"",+Matriz_V8!A503,"")</f>
        <v/>
      </c>
      <c r="B35" s="146" t="str">
        <f>IF(+Matriz_V8!E503&lt;&gt;"",+Matriz_V8!E503,"")</f>
        <v/>
      </c>
      <c r="C35" s="147" t="str">
        <f>IF(Matriz_V8!G503="","",Matriz_V8!G503)</f>
        <v/>
      </c>
      <c r="D35" s="85">
        <f>+Matriz_V8!AF503</f>
        <v>0</v>
      </c>
      <c r="E35" s="86">
        <f>+Matriz_V8!AG503</f>
        <v>0</v>
      </c>
      <c r="L35" s="5"/>
      <c r="M35" s="17"/>
    </row>
    <row r="36" spans="1:13" ht="31.5" customHeight="1" x14ac:dyDescent="0.2">
      <c r="A36" s="148" t="str">
        <f>IF(+Matriz_V8!A528&lt;&gt;"",+Matriz_V8!A528,"")</f>
        <v/>
      </c>
      <c r="B36" s="149" t="str">
        <f>IF(+Matriz_V8!E528&lt;&gt;"",+Matriz_V8!E528,"")</f>
        <v/>
      </c>
      <c r="C36" s="150" t="str">
        <f>IF(Matriz_V8!G528="","",Matriz_V8!G528)</f>
        <v/>
      </c>
      <c r="D36" s="87">
        <f>+Matriz_V8!AF528</f>
        <v>0</v>
      </c>
      <c r="E36" s="88">
        <f>+Matriz_V8!AG528</f>
        <v>0</v>
      </c>
      <c r="L36" s="5"/>
      <c r="M36" s="17"/>
    </row>
    <row r="37" spans="1:13" ht="31.5" customHeight="1" x14ac:dyDescent="0.2">
      <c r="A37" s="151" t="str">
        <f>IF(+Matriz_V8!A553&lt;&gt;"",+Matriz_V8!A553,"")</f>
        <v/>
      </c>
      <c r="B37" s="146" t="str">
        <f>IF(+Matriz_V8!E553&lt;&gt;"",+Matriz_V8!E553,"")</f>
        <v/>
      </c>
      <c r="C37" s="147" t="str">
        <f>IF(Matriz_V8!G553="","",Matriz_V8!G553)</f>
        <v/>
      </c>
      <c r="D37" s="85">
        <f>+Matriz_V8!AF553</f>
        <v>0</v>
      </c>
      <c r="E37" s="86">
        <f>+Matriz_V8!AG553</f>
        <v>0</v>
      </c>
      <c r="L37" s="5"/>
      <c r="M37" s="17"/>
    </row>
    <row r="38" spans="1:13" ht="31.5" customHeight="1" x14ac:dyDescent="0.2">
      <c r="A38" s="148" t="str">
        <f>IF(+Matriz_V8!A578&lt;&gt;"",+Matriz_V8!A578,"")</f>
        <v/>
      </c>
      <c r="B38" s="149" t="str">
        <f>IF(+Matriz_V8!E578&lt;&gt;"",+Matriz_V8!E578,"")</f>
        <v/>
      </c>
      <c r="C38" s="150" t="str">
        <f>IF(Matriz_V8!G578="","",Matriz_V8!G578)</f>
        <v/>
      </c>
      <c r="D38" s="87">
        <f>+Matriz_V8!AF578</f>
        <v>0</v>
      </c>
      <c r="E38" s="88">
        <f>+Matriz_V8!AG578</f>
        <v>0</v>
      </c>
      <c r="L38" s="5"/>
      <c r="M38" s="17"/>
    </row>
    <row r="39" spans="1:13" ht="31.5" customHeight="1" x14ac:dyDescent="0.2">
      <c r="A39" s="151" t="str">
        <f>IF(+Matriz_V8!A603&lt;&gt;"",+Matriz_V8!A603,"")</f>
        <v/>
      </c>
      <c r="B39" s="146" t="str">
        <f>IF(+Matriz_V8!E603&lt;&gt;"",+Matriz_V8!E603,"")</f>
        <v/>
      </c>
      <c r="C39" s="147" t="str">
        <f>IF(Matriz_V8!G603="","",Matriz_V8!G603)</f>
        <v/>
      </c>
      <c r="D39" s="85">
        <f>+Matriz_V8!AF603</f>
        <v>0</v>
      </c>
      <c r="E39" s="86">
        <f>+Matriz_V8!AG603</f>
        <v>0</v>
      </c>
      <c r="L39" s="5"/>
      <c r="M39" s="17"/>
    </row>
    <row r="40" spans="1:13" ht="31.5" customHeight="1" x14ac:dyDescent="0.2">
      <c r="A40" s="148" t="str">
        <f>IF(+Matriz_V8!A628&lt;&gt;"",+Matriz_V8!A628,"")</f>
        <v/>
      </c>
      <c r="B40" s="149" t="str">
        <f>IF(+Matriz_V8!E628&lt;&gt;"",+Matriz_V8!E628,"")</f>
        <v/>
      </c>
      <c r="C40" s="150" t="str">
        <f>IF(Matriz_V8!G628="","",Matriz_V8!G628)</f>
        <v/>
      </c>
      <c r="D40" s="87">
        <f>+Matriz_V8!AF628</f>
        <v>0</v>
      </c>
      <c r="E40" s="88">
        <f>+Matriz_V8!AG628</f>
        <v>0</v>
      </c>
      <c r="L40" s="5"/>
      <c r="M40" s="17"/>
    </row>
    <row r="41" spans="1:13" ht="31.5" customHeight="1" x14ac:dyDescent="0.2">
      <c r="A41" s="151" t="str">
        <f>IF(+Matriz_V8!A653&lt;&gt;"",+Matriz_V8!A653,"")</f>
        <v/>
      </c>
      <c r="B41" s="146" t="str">
        <f>IF(+Matriz_V8!E653&lt;&gt;"",+Matriz_V8!E653,"")</f>
        <v/>
      </c>
      <c r="C41" s="147" t="str">
        <f>IF(Matriz_V8!G653="","",Matriz_V8!G653)</f>
        <v/>
      </c>
      <c r="D41" s="85">
        <f>+Matriz_V8!AF653</f>
        <v>0</v>
      </c>
      <c r="E41" s="86">
        <f>+Matriz_V8!AG653</f>
        <v>0</v>
      </c>
      <c r="L41" s="5"/>
      <c r="M41" s="17"/>
    </row>
    <row r="42" spans="1:13" ht="31.5" customHeight="1" x14ac:dyDescent="0.2">
      <c r="A42" s="148" t="str">
        <f>IF(+Matriz_V8!A678&lt;&gt;"",+Matriz_V8!A678,"")</f>
        <v/>
      </c>
      <c r="B42" s="149" t="str">
        <f>IF(+Matriz_V8!E678&lt;&gt;"",+Matriz_V8!E678,"")</f>
        <v/>
      </c>
      <c r="C42" s="150" t="str">
        <f>IF(Matriz_V8!G678="","",Matriz_V8!G678)</f>
        <v/>
      </c>
      <c r="D42" s="87">
        <f>+Matriz_V8!AF678</f>
        <v>0</v>
      </c>
      <c r="E42" s="88">
        <f>+Matriz_V8!AG678</f>
        <v>0</v>
      </c>
      <c r="L42" s="5"/>
      <c r="M42" s="17"/>
    </row>
    <row r="43" spans="1:13" ht="31.5" customHeight="1" x14ac:dyDescent="0.2">
      <c r="A43" s="151" t="str">
        <f>IF(+Matriz_V8!A703&lt;&gt;"",+Matriz_V8!A703,"")</f>
        <v/>
      </c>
      <c r="B43" s="146" t="str">
        <f>IF(+Matriz_V8!E703&lt;&gt;"",+Matriz_V8!E703,"")</f>
        <v/>
      </c>
      <c r="C43" s="147" t="str">
        <f>IF(Matriz_V8!G703="","",Matriz_V8!G703)</f>
        <v/>
      </c>
      <c r="D43" s="85">
        <f>+Matriz_V8!AF703</f>
        <v>0</v>
      </c>
      <c r="E43" s="86">
        <f>+Matriz_V8!AG703</f>
        <v>0</v>
      </c>
      <c r="L43" s="5"/>
      <c r="M43" s="17"/>
    </row>
    <row r="44" spans="1:13" ht="31.5" customHeight="1" x14ac:dyDescent="0.2">
      <c r="A44" s="148" t="str">
        <f>IF(+Matriz_V8!A728&lt;&gt;"",+Matriz_V8!A728,"")</f>
        <v/>
      </c>
      <c r="B44" s="149" t="str">
        <f>IF(+Matriz_V8!E728&lt;&gt;"",+Matriz_V8!E728,"")</f>
        <v/>
      </c>
      <c r="C44" s="150" t="str">
        <f>IF(Matriz_V8!G728="","",Matriz_V8!G728)</f>
        <v/>
      </c>
      <c r="D44" s="87">
        <f>+Matriz_V8!AF728</f>
        <v>0</v>
      </c>
      <c r="E44" s="88">
        <f>+Matriz_V8!AG728</f>
        <v>0</v>
      </c>
      <c r="L44" s="5"/>
      <c r="M44" s="17"/>
    </row>
    <row r="45" spans="1:13" ht="31.5" customHeight="1" x14ac:dyDescent="0.2">
      <c r="A45" s="151" t="str">
        <f>IF(+Matriz_V8!A753&lt;&gt;"",+Matriz_V8!A753,"")</f>
        <v/>
      </c>
      <c r="B45" s="146" t="str">
        <f>IF(+Matriz_V8!E753&lt;&gt;"",+Matriz_V8!E753,"")</f>
        <v/>
      </c>
      <c r="C45" s="147" t="str">
        <f>IF(Matriz_V8!G753="","",Matriz_V8!G753)</f>
        <v/>
      </c>
      <c r="D45" s="85">
        <f>+Matriz_V8!AF753</f>
        <v>0</v>
      </c>
      <c r="E45" s="86">
        <f>+Matriz_V8!AG753</f>
        <v>0</v>
      </c>
      <c r="L45" s="5"/>
      <c r="M45" s="17"/>
    </row>
    <row r="46" spans="1:13" ht="31.5" customHeight="1" x14ac:dyDescent="0.2">
      <c r="A46" s="148" t="str">
        <f>IF(+Matriz_V8!A778&lt;&gt;"",+Matriz_V8!A778,"")</f>
        <v/>
      </c>
      <c r="B46" s="149" t="str">
        <f>IF(+Matriz_V8!E778&lt;&gt;"",+Matriz_V8!E778,"")</f>
        <v/>
      </c>
      <c r="C46" s="150" t="str">
        <f>IF(Matriz_V8!G778="","",Matriz_V8!G778)</f>
        <v/>
      </c>
      <c r="D46" s="87">
        <f>+Matriz_V8!AF778</f>
        <v>0</v>
      </c>
      <c r="E46" s="88">
        <f>+Matriz_V8!AG778</f>
        <v>0</v>
      </c>
      <c r="L46" s="5"/>
      <c r="M46" s="17"/>
    </row>
    <row r="47" spans="1:13" ht="31.5" customHeight="1" x14ac:dyDescent="0.2">
      <c r="A47" s="151" t="str">
        <f>IF(+Matriz_V8!A803&lt;&gt;"",+Matriz_V8!A803,"")</f>
        <v/>
      </c>
      <c r="B47" s="146" t="str">
        <f>IF(+Matriz_V8!E803&lt;&gt;"",+Matriz_V8!E803,"")</f>
        <v/>
      </c>
      <c r="C47" s="147" t="str">
        <f>IF(Matriz_V8!G803="","",Matriz_V8!G803)</f>
        <v/>
      </c>
      <c r="D47" s="85">
        <f>+Matriz_V8!AF803</f>
        <v>0</v>
      </c>
      <c r="E47" s="86">
        <f>+Matriz_V8!AG803</f>
        <v>0</v>
      </c>
      <c r="L47" s="5"/>
      <c r="M47" s="17"/>
    </row>
    <row r="48" spans="1:13" ht="31.5" customHeight="1" x14ac:dyDescent="0.2">
      <c r="A48" s="148" t="str">
        <f>IF(+Matriz_V8!A828&lt;&gt;"",+Matriz_V8!A828,"")</f>
        <v/>
      </c>
      <c r="B48" s="149" t="str">
        <f>IF(+Matriz_V8!E828&lt;&gt;"",+Matriz_V8!E828,"")</f>
        <v/>
      </c>
      <c r="C48" s="150" t="str">
        <f>IF(Matriz_V8!G828="","",Matriz_V8!G828)</f>
        <v/>
      </c>
      <c r="D48" s="87">
        <f>+Matriz_V8!AF828</f>
        <v>0</v>
      </c>
      <c r="E48" s="88">
        <f>+Matriz_V8!AG828</f>
        <v>0</v>
      </c>
      <c r="L48" s="5"/>
      <c r="M48" s="17"/>
    </row>
    <row r="49" spans="1:13" ht="31.5" customHeight="1" x14ac:dyDescent="0.2">
      <c r="A49" s="151" t="str">
        <f>IF(+Matriz_V8!A853&lt;&gt;"",+Matriz_V8!A853,"")</f>
        <v/>
      </c>
      <c r="B49" s="146" t="str">
        <f>IF(+Matriz_V8!E853&lt;&gt;"",+Matriz_V8!E853,"")</f>
        <v/>
      </c>
      <c r="C49" s="147" t="str">
        <f>IF(Matriz_V8!G853="","",Matriz_V8!G853)</f>
        <v/>
      </c>
      <c r="D49" s="85">
        <f>+Matriz_V8!AF853</f>
        <v>0</v>
      </c>
      <c r="E49" s="86">
        <f>+Matriz_V8!AG853</f>
        <v>0</v>
      </c>
      <c r="L49" s="5"/>
      <c r="M49" s="17"/>
    </row>
    <row r="50" spans="1:13" ht="31.5" customHeight="1" x14ac:dyDescent="0.2">
      <c r="A50" s="148" t="str">
        <f>IF(+Matriz_V8!A878&lt;&gt;"",+Matriz_V8!A878,"")</f>
        <v/>
      </c>
      <c r="B50" s="149" t="str">
        <f>IF(+Matriz_V8!E878&lt;&gt;"",+Matriz_V8!E878,"")</f>
        <v/>
      </c>
      <c r="C50" s="150" t="str">
        <f>IF(Matriz_V8!G878="","",Matriz_V8!G878)</f>
        <v/>
      </c>
      <c r="D50" s="87">
        <f>+Matriz_V8!AF878</f>
        <v>0</v>
      </c>
      <c r="E50" s="88">
        <f>+Matriz_V8!AG878</f>
        <v>0</v>
      </c>
      <c r="L50" s="5"/>
      <c r="M50" s="17"/>
    </row>
    <row r="51" spans="1:13" ht="31.5" customHeight="1" x14ac:dyDescent="0.2">
      <c r="A51" s="151" t="str">
        <f>IF(+Matriz_V8!A903&lt;&gt;"",+Matriz_V8!A903,"")</f>
        <v/>
      </c>
      <c r="B51" s="146" t="str">
        <f>IF(+Matriz_V8!E903&lt;&gt;"",+Matriz_V8!E903,"")</f>
        <v/>
      </c>
      <c r="C51" s="147" t="str">
        <f>IF(Matriz_V8!G903="","",Matriz_V8!G903)</f>
        <v/>
      </c>
      <c r="D51" s="85">
        <f>+Matriz_V8!AF903</f>
        <v>0</v>
      </c>
      <c r="E51" s="86">
        <f>+Matriz_V8!AG903</f>
        <v>0</v>
      </c>
      <c r="L51" s="5"/>
      <c r="M51" s="17"/>
    </row>
    <row r="52" spans="1:13" ht="31.5" customHeight="1" x14ac:dyDescent="0.2">
      <c r="A52" s="148" t="str">
        <f>IF(+Matriz_V8!A928&lt;&gt;"",+Matriz_V8!A928,"")</f>
        <v/>
      </c>
      <c r="B52" s="149" t="str">
        <f>IF(+Matriz_V8!E928&lt;&gt;"",+Matriz_V8!E928,"")</f>
        <v/>
      </c>
      <c r="C52" s="150" t="str">
        <f>IF(Matriz_V8!G928="","",Matriz_V8!G928)</f>
        <v/>
      </c>
      <c r="D52" s="87">
        <f>+Matriz_V8!AF928</f>
        <v>0</v>
      </c>
      <c r="E52" s="88">
        <f>+Matriz_V8!AG928</f>
        <v>0</v>
      </c>
      <c r="L52" s="5"/>
      <c r="M52" s="17"/>
    </row>
    <row r="53" spans="1:13" ht="31.5" customHeight="1" x14ac:dyDescent="0.2">
      <c r="A53" s="151" t="str">
        <f>IF(+Matriz_V8!A953&lt;&gt;"",+Matriz_V8!A953,"")</f>
        <v/>
      </c>
      <c r="B53" s="146" t="str">
        <f>IF(+Matriz_V8!E953&lt;&gt;"",+Matriz_V8!E953,"")</f>
        <v/>
      </c>
      <c r="C53" s="147" t="str">
        <f>IF(Matriz_V8!G953="","",Matriz_V8!G953)</f>
        <v/>
      </c>
      <c r="D53" s="85">
        <f>+Matriz_V8!AF953</f>
        <v>0</v>
      </c>
      <c r="E53" s="86">
        <f>+Matriz_V8!AG953</f>
        <v>0</v>
      </c>
      <c r="L53" s="5"/>
      <c r="M53" s="17"/>
    </row>
    <row r="54" spans="1:13" ht="31.5" customHeight="1" x14ac:dyDescent="0.2">
      <c r="A54" s="148" t="str">
        <f>IF(+Matriz_V8!A978&lt;&gt;"",+Matriz_V8!A978,"")</f>
        <v/>
      </c>
      <c r="B54" s="149" t="str">
        <f>IF(+Matriz_V8!E978&lt;&gt;"",+Matriz_V8!E978,"")</f>
        <v/>
      </c>
      <c r="C54" s="150" t="str">
        <f>IF(Matriz_V8!G978="","",Matriz_V8!G978)</f>
        <v/>
      </c>
      <c r="D54" s="87">
        <f>+Matriz_V8!AF978</f>
        <v>0</v>
      </c>
      <c r="E54" s="88">
        <f>+Matriz_V8!AG978</f>
        <v>0</v>
      </c>
      <c r="L54" s="5"/>
      <c r="M54" s="17"/>
    </row>
    <row r="55" spans="1:13" ht="31.5" customHeight="1" x14ac:dyDescent="0.2">
      <c r="A55" s="151" t="str">
        <f>IF(+Matriz_V8!A1003&lt;&gt;"",+Matriz_V8!A1003,"")</f>
        <v/>
      </c>
      <c r="B55" s="146" t="str">
        <f>IF(+Matriz_V8!E1003&lt;&gt;"",+Matriz_V8!E1003,"")</f>
        <v/>
      </c>
      <c r="C55" s="147" t="str">
        <f>IF(Matriz_V8!G1003="","",Matriz_V8!G1003)</f>
        <v/>
      </c>
      <c r="D55" s="85">
        <f>+Matriz_V8!AF1003</f>
        <v>0</v>
      </c>
      <c r="E55" s="86">
        <f>+Matriz_V8!AG1003</f>
        <v>0</v>
      </c>
      <c r="L55" s="5"/>
      <c r="M55" s="17"/>
    </row>
    <row r="56" spans="1:13" ht="31.5" customHeight="1" x14ac:dyDescent="0.2">
      <c r="A56" s="148" t="str">
        <f>IF(+Matriz_V8!A1028&lt;&gt;"",+Matriz_V8!A1028,"")</f>
        <v/>
      </c>
      <c r="B56" s="149" t="str">
        <f>IF(+Matriz_V8!E1028&lt;&gt;"",+Matriz_V8!E1028,"")</f>
        <v/>
      </c>
      <c r="C56" s="150" t="str">
        <f>IF(Matriz_V8!G1028="","",Matriz_V8!G1028)</f>
        <v/>
      </c>
      <c r="D56" s="87">
        <f>+Matriz_V8!AF1028</f>
        <v>0</v>
      </c>
      <c r="E56" s="88">
        <f>+Matriz_V8!AG1028</f>
        <v>0</v>
      </c>
      <c r="L56" s="5"/>
      <c r="M56" s="17"/>
    </row>
    <row r="57" spans="1:13" ht="31.5" customHeight="1" x14ac:dyDescent="0.2">
      <c r="A57" s="151" t="str">
        <f>IF(+Matriz_V8!A1053&lt;&gt;"",+Matriz_V8!A1053,"")</f>
        <v/>
      </c>
      <c r="B57" s="146" t="str">
        <f>IF(+Matriz_V8!E1053&lt;&gt;"",+Matriz_V8!E1053,"")</f>
        <v/>
      </c>
      <c r="C57" s="147" t="str">
        <f>IF(Matriz_V8!G1053="","",Matriz_V8!G1053)</f>
        <v/>
      </c>
      <c r="D57" s="85">
        <f>+Matriz_V8!AF1053</f>
        <v>0</v>
      </c>
      <c r="E57" s="86">
        <f>+Matriz_V8!AG1053</f>
        <v>0</v>
      </c>
      <c r="L57" s="5"/>
      <c r="M57" s="17"/>
    </row>
    <row r="58" spans="1:13" ht="31.5" customHeight="1" x14ac:dyDescent="0.2">
      <c r="A58" s="148" t="str">
        <f>IF(+Matriz_V8!A1078&lt;&gt;"",+Matriz_V8!A1078,"")</f>
        <v/>
      </c>
      <c r="B58" s="149" t="str">
        <f>IF(+Matriz_V8!E1078&lt;&gt;"",+Matriz_V8!E1078,"")</f>
        <v/>
      </c>
      <c r="C58" s="150" t="str">
        <f>IF(Matriz_V8!G1078="","",Matriz_V8!G1078)</f>
        <v/>
      </c>
      <c r="D58" s="87">
        <f>+Matriz_V8!AF1078</f>
        <v>0</v>
      </c>
      <c r="E58" s="88">
        <f>+Matriz_V8!AG1078</f>
        <v>0</v>
      </c>
      <c r="L58" s="5"/>
      <c r="M58" s="17"/>
    </row>
    <row r="59" spans="1:13" ht="31.5" customHeight="1" x14ac:dyDescent="0.2">
      <c r="A59" s="151" t="str">
        <f>IF(+Matriz_V8!A1103&lt;&gt;"",+Matriz_V8!A1103,"")</f>
        <v/>
      </c>
      <c r="B59" s="146" t="str">
        <f>IF(+Matriz_V8!E1103&lt;&gt;"",+Matriz_V8!E1103,"")</f>
        <v/>
      </c>
      <c r="C59" s="147" t="str">
        <f>IF(Matriz_V8!G1103="","",Matriz_V8!G1103)</f>
        <v/>
      </c>
      <c r="D59" s="85">
        <f>+Matriz_V8!AF1103</f>
        <v>0</v>
      </c>
      <c r="E59" s="86">
        <f>+Matriz_V8!AG1103</f>
        <v>0</v>
      </c>
      <c r="L59" s="5"/>
      <c r="M59" s="17"/>
    </row>
    <row r="60" spans="1:13" ht="31.5" customHeight="1" x14ac:dyDescent="0.2">
      <c r="A60" s="148" t="str">
        <f>IF(+Matriz_V8!A1128&lt;&gt;"",+Matriz_V8!A1128,"")</f>
        <v/>
      </c>
      <c r="B60" s="149" t="str">
        <f>IF(+Matriz_V8!E1128&lt;&gt;"",+Matriz_V8!E1128,"")</f>
        <v/>
      </c>
      <c r="C60" s="150" t="str">
        <f>IF(Matriz_V8!G1128="","",Matriz_V8!G1128)</f>
        <v/>
      </c>
      <c r="D60" s="87">
        <f>+Matriz_V8!AF1128</f>
        <v>0</v>
      </c>
      <c r="E60" s="88">
        <f>+Matriz_V8!AG1128</f>
        <v>0</v>
      </c>
      <c r="L60" s="5"/>
      <c r="M60" s="17"/>
    </row>
    <row r="61" spans="1:13" ht="31.5" customHeight="1" x14ac:dyDescent="0.2">
      <c r="A61" s="151" t="str">
        <f>IF(+Matriz_V8!A1153&lt;&gt;"",+Matriz_V8!A1153,"")</f>
        <v/>
      </c>
      <c r="B61" s="146" t="str">
        <f>IF(+Matriz_V8!E1153&lt;&gt;"",+Matriz_V8!E1153,"")</f>
        <v/>
      </c>
      <c r="C61" s="147" t="str">
        <f>IF(Matriz_V8!G1153="","",Matriz_V8!G1153)</f>
        <v/>
      </c>
      <c r="D61" s="85">
        <f>+Matriz_V8!AF1153</f>
        <v>0</v>
      </c>
      <c r="E61" s="86">
        <f>+Matriz_V8!AG1153</f>
        <v>0</v>
      </c>
      <c r="L61" s="5"/>
      <c r="M61" s="17"/>
    </row>
    <row r="62" spans="1:13" ht="31.5" customHeight="1" x14ac:dyDescent="0.2">
      <c r="A62" s="148" t="str">
        <f>IF(+Matriz_V8!A1178&lt;&gt;"",+Matriz_V8!A1178,"")</f>
        <v/>
      </c>
      <c r="B62" s="149" t="str">
        <f>IF(+Matriz_V8!E1178&lt;&gt;"",+Matriz_V8!E1178,"")</f>
        <v/>
      </c>
      <c r="C62" s="150" t="str">
        <f>IF(Matriz_V8!G1178="","",Matriz_V8!G1178)</f>
        <v/>
      </c>
      <c r="D62" s="87">
        <f>+Matriz_V8!AF1178</f>
        <v>0</v>
      </c>
      <c r="E62" s="88">
        <f>+Matriz_V8!AG1178</f>
        <v>0</v>
      </c>
      <c r="L62" s="5"/>
      <c r="M62" s="17"/>
    </row>
    <row r="63" spans="1:13" ht="31.5" customHeight="1" x14ac:dyDescent="0.2">
      <c r="A63" s="151" t="str">
        <f>IF(+Matriz_V8!A1203&lt;&gt;"",+Matriz_V8!A1203,"")</f>
        <v/>
      </c>
      <c r="B63" s="146" t="str">
        <f>IF(+Matriz_V8!E1203&lt;&gt;"",+Matriz_V8!E1203,"")</f>
        <v/>
      </c>
      <c r="C63" s="147" t="str">
        <f>IF(Matriz_V8!G1203="","",Matriz_V8!G1203)</f>
        <v/>
      </c>
      <c r="D63" s="85">
        <f>+Matriz_V8!AF1203</f>
        <v>0</v>
      </c>
      <c r="E63" s="86">
        <f>+Matriz_V8!AG1203</f>
        <v>0</v>
      </c>
      <c r="L63" s="5"/>
      <c r="M63" s="17"/>
    </row>
    <row r="64" spans="1:13" ht="31.5" customHeight="1" x14ac:dyDescent="0.2">
      <c r="A64" s="148" t="str">
        <f>IF(+Matriz_V8!A1228&lt;&gt;"",+Matriz_V8!A1228,"")</f>
        <v/>
      </c>
      <c r="B64" s="149" t="str">
        <f>IF(+Matriz_V8!E1228&lt;&gt;"",+Matriz_V8!E1228,"")</f>
        <v/>
      </c>
      <c r="C64" s="150" t="str">
        <f>IF(Matriz_V8!G1228="","",Matriz_V8!G1228)</f>
        <v/>
      </c>
      <c r="D64" s="87">
        <f>+Matriz_V8!AF1228</f>
        <v>0</v>
      </c>
      <c r="E64" s="88">
        <f>+Matriz_V8!AG1228</f>
        <v>0</v>
      </c>
      <c r="L64" s="5"/>
      <c r="M64" s="17"/>
    </row>
    <row r="65" spans="1:13" ht="31.5" customHeight="1" x14ac:dyDescent="0.2">
      <c r="A65" s="151" t="str">
        <f>IF(+Matriz_V8!A1253&lt;&gt;"",+Matriz_V8!A1253,"")</f>
        <v/>
      </c>
      <c r="B65" s="146" t="str">
        <f>IF(+Matriz_V8!E1253&lt;&gt;"",+Matriz_V8!E1253,"")</f>
        <v/>
      </c>
      <c r="C65" s="147" t="str">
        <f>IF(Matriz_V8!G1253="","",Matriz_V8!G1253)</f>
        <v/>
      </c>
      <c r="D65" s="85">
        <f>+Matriz_V8!AF1253</f>
        <v>0</v>
      </c>
      <c r="E65" s="86">
        <f>+Matriz_V8!AG1253</f>
        <v>0</v>
      </c>
      <c r="L65" s="5"/>
      <c r="M65" s="17"/>
    </row>
    <row r="66" spans="1:13" ht="31.5" customHeight="1" x14ac:dyDescent="0.2">
      <c r="A66" s="148" t="str">
        <f>IF(+Matriz_V8!A1278&lt;&gt;"",+Matriz_V8!A1278,"")</f>
        <v/>
      </c>
      <c r="B66" s="149" t="str">
        <f>IF(+Matriz_V8!E1278&lt;&gt;"",+Matriz_V8!E1278,"")</f>
        <v/>
      </c>
      <c r="C66" s="150" t="str">
        <f>IF(Matriz_V8!G1278="","",Matriz_V8!G1278)</f>
        <v/>
      </c>
      <c r="D66" s="87">
        <f>+Matriz_V8!AF1278</f>
        <v>0</v>
      </c>
      <c r="E66" s="88">
        <f>+Matriz_V8!AG1278</f>
        <v>0</v>
      </c>
      <c r="L66" s="5"/>
      <c r="M66" s="17"/>
    </row>
    <row r="67" spans="1:13" ht="31.5" customHeight="1" x14ac:dyDescent="0.2">
      <c r="A67" s="151" t="str">
        <f>IF(+Matriz_V8!A1303&lt;&gt;"",+Matriz_V8!A1303,"")</f>
        <v/>
      </c>
      <c r="B67" s="146" t="str">
        <f>IF(+Matriz_V8!E1303&lt;&gt;"",+Matriz_V8!E1303,"")</f>
        <v/>
      </c>
      <c r="C67" s="147" t="str">
        <f>IF(Matriz_V8!G1303="","",Matriz_V8!G1303)</f>
        <v/>
      </c>
      <c r="D67" s="85">
        <f>+Matriz_V8!AF1303</f>
        <v>0</v>
      </c>
      <c r="E67" s="86">
        <f>+Matriz_V8!AG1303</f>
        <v>0</v>
      </c>
      <c r="L67" s="5"/>
      <c r="M67" s="17"/>
    </row>
    <row r="68" spans="1:13" ht="31.5" customHeight="1" x14ac:dyDescent="0.2">
      <c r="A68" s="148" t="str">
        <f>IF(+Matriz_V8!A1328&lt;&gt;"",+Matriz_V8!A1328,"")</f>
        <v/>
      </c>
      <c r="B68" s="149" t="str">
        <f>IF(+Matriz_V8!E1328&lt;&gt;"",+Matriz_V8!E1328,"")</f>
        <v/>
      </c>
      <c r="C68" s="150" t="str">
        <f>IF(Matriz_V8!G1328="","",Matriz_V8!G1328)</f>
        <v/>
      </c>
      <c r="D68" s="87">
        <f>+Matriz_V8!AF1328</f>
        <v>0</v>
      </c>
      <c r="E68" s="88">
        <f>+Matriz_V8!AG1328</f>
        <v>0</v>
      </c>
      <c r="L68" s="5"/>
      <c r="M68" s="17"/>
    </row>
    <row r="69" spans="1:13" ht="31.5" customHeight="1" x14ac:dyDescent="0.2">
      <c r="A69" s="151" t="str">
        <f>IF(+Matriz_V8!A1353&lt;&gt;"",+Matriz_V8!A1353,"")</f>
        <v/>
      </c>
      <c r="B69" s="146" t="str">
        <f>IF(+Matriz_V8!E1353&lt;&gt;"",+Matriz_V8!E1353,"")</f>
        <v/>
      </c>
      <c r="C69" s="147" t="str">
        <f>IF(Matriz_V8!G1353="","",Matriz_V8!G1353)</f>
        <v/>
      </c>
      <c r="D69" s="85">
        <f>+Matriz_V8!AF1353</f>
        <v>0</v>
      </c>
      <c r="E69" s="86">
        <f>+Matriz_V8!AG1353</f>
        <v>0</v>
      </c>
      <c r="L69" s="5"/>
      <c r="M69" s="17"/>
    </row>
    <row r="70" spans="1:13" ht="31.5" customHeight="1" x14ac:dyDescent="0.2">
      <c r="A70" s="148" t="str">
        <f>IF(+Matriz_V8!A1378&lt;&gt;"",+Matriz_V8!A1378,"")</f>
        <v/>
      </c>
      <c r="B70" s="149" t="str">
        <f>IF(+Matriz_V8!E1378&lt;&gt;"",+Matriz_V8!E1378,"")</f>
        <v/>
      </c>
      <c r="C70" s="150" t="str">
        <f>IF(Matriz_V8!G1378="","",Matriz_V8!G1378)</f>
        <v/>
      </c>
      <c r="D70" s="87">
        <f>+Matriz_V8!AF1378</f>
        <v>0</v>
      </c>
      <c r="E70" s="88">
        <f>+Matriz_V8!AG1378</f>
        <v>0</v>
      </c>
      <c r="L70" s="5"/>
      <c r="M70" s="17"/>
    </row>
    <row r="71" spans="1:13" ht="31.5" customHeight="1" x14ac:dyDescent="0.2">
      <c r="A71" s="151" t="str">
        <f>IF(+Matriz_V8!A1403&lt;&gt;"",+Matriz_V8!A1403,"")</f>
        <v/>
      </c>
      <c r="B71" s="146" t="str">
        <f>IF(+Matriz_V8!E1403&lt;&gt;"",+Matriz_V8!E1403,"")</f>
        <v/>
      </c>
      <c r="C71" s="147" t="str">
        <f>IF(Matriz_V8!G1403="","",Matriz_V8!G1403)</f>
        <v/>
      </c>
      <c r="D71" s="85">
        <f>+Matriz_V8!AF1403</f>
        <v>0</v>
      </c>
      <c r="E71" s="86">
        <f>+Matriz_V8!AG1403</f>
        <v>0</v>
      </c>
      <c r="L71" s="5"/>
      <c r="M71" s="17"/>
    </row>
    <row r="72" spans="1:13" ht="31.5" customHeight="1" x14ac:dyDescent="0.2">
      <c r="A72" s="148" t="str">
        <f>IF(+Matriz_V8!A1428&lt;&gt;"",+Matriz_V8!A1428,"")</f>
        <v/>
      </c>
      <c r="B72" s="149" t="str">
        <f>IF(+Matriz_V8!E1428&lt;&gt;"",+Matriz_V8!E1428,"")</f>
        <v/>
      </c>
      <c r="C72" s="150" t="str">
        <f>IF(Matriz_V8!G1428="","",Matriz_V8!G1428)</f>
        <v/>
      </c>
      <c r="D72" s="87">
        <f>+Matriz_V8!AF1428</f>
        <v>0</v>
      </c>
      <c r="E72" s="88">
        <f>+Matriz_V8!AG1428</f>
        <v>0</v>
      </c>
      <c r="L72" s="5"/>
      <c r="M72" s="17"/>
    </row>
    <row r="73" spans="1:13" ht="31.5" customHeight="1" x14ac:dyDescent="0.2">
      <c r="A73" s="151" t="str">
        <f>IF(+Matriz_V8!A1453&lt;&gt;"",+Matriz_V8!A1453,"")</f>
        <v/>
      </c>
      <c r="B73" s="146" t="str">
        <f>IF(+Matriz_V8!E1453&lt;&gt;"",+Matriz_V8!E1453,"")</f>
        <v/>
      </c>
      <c r="C73" s="147" t="str">
        <f>IF(Matriz_V8!G1453="","",Matriz_V8!G1453)</f>
        <v/>
      </c>
      <c r="D73" s="85">
        <f>+Matriz_V8!AF1453</f>
        <v>0</v>
      </c>
      <c r="E73" s="86">
        <f>+Matriz_V8!AG1453</f>
        <v>0</v>
      </c>
      <c r="L73" s="5"/>
      <c r="M73" s="17"/>
    </row>
    <row r="74" spans="1:13" ht="31.5" customHeight="1" x14ac:dyDescent="0.2">
      <c r="A74" s="148" t="str">
        <f>IF(+Matriz_V8!A1478&lt;&gt;"",+Matriz_V8!A1478,"")</f>
        <v/>
      </c>
      <c r="B74" s="149" t="str">
        <f>IF(+Matriz_V8!E1478&lt;&gt;"",+Matriz_V8!E1478,"")</f>
        <v/>
      </c>
      <c r="C74" s="150" t="str">
        <f>IF(Matriz_V8!G1478="","",Matriz_V8!G1478)</f>
        <v/>
      </c>
      <c r="D74" s="87">
        <f>+Matriz_V8!AF1478</f>
        <v>0</v>
      </c>
      <c r="E74" s="88">
        <f>+Matriz_V8!AG1478</f>
        <v>0</v>
      </c>
      <c r="L74" s="5"/>
      <c r="M74" s="17"/>
    </row>
    <row r="75" spans="1:13" ht="31.5" customHeight="1" x14ac:dyDescent="0.2">
      <c r="A75" s="151" t="str">
        <f>IF(+Matriz_V8!A1503&lt;&gt;"",+Matriz_V8!A1503,"")</f>
        <v/>
      </c>
      <c r="B75" s="146" t="str">
        <f>IF(+Matriz_V8!E1503&lt;&gt;"",+Matriz_V8!E1503,"")</f>
        <v/>
      </c>
      <c r="C75" s="147" t="str">
        <f>IF(Matriz_V8!G1503="","",Matriz_V8!G1503)</f>
        <v/>
      </c>
      <c r="D75" s="85">
        <f>+Matriz_V8!AF1503</f>
        <v>0</v>
      </c>
      <c r="E75" s="86">
        <f>+Matriz_V8!AG1503</f>
        <v>0</v>
      </c>
      <c r="L75" s="5"/>
      <c r="M75" s="17"/>
    </row>
    <row r="76" spans="1:13" ht="31.5" customHeight="1" x14ac:dyDescent="0.2">
      <c r="A76" s="148" t="str">
        <f>IF(+Matriz_V8!A1528&lt;&gt;"",+Matriz_V8!A1528,"")</f>
        <v/>
      </c>
      <c r="B76" s="149" t="str">
        <f>IF(+Matriz_V8!E1528&lt;&gt;"",+Matriz_V8!E1528,"")</f>
        <v/>
      </c>
      <c r="C76" s="150" t="str">
        <f>IF(Matriz_V8!G1528="","",Matriz_V8!G1528)</f>
        <v/>
      </c>
      <c r="D76" s="87">
        <f>+Matriz_V8!AF1528</f>
        <v>0</v>
      </c>
      <c r="E76" s="88">
        <f>+Matriz_V8!AG1528</f>
        <v>0</v>
      </c>
      <c r="L76" s="5"/>
      <c r="M76" s="17"/>
    </row>
    <row r="77" spans="1:13" ht="31.5" customHeight="1" x14ac:dyDescent="0.2">
      <c r="A77" s="151" t="str">
        <f>IF(+Matriz_V8!A1553&lt;&gt;"",+Matriz_V8!A1553,"")</f>
        <v/>
      </c>
      <c r="B77" s="146" t="str">
        <f>IF(+Matriz_V8!E1553&lt;&gt;"",+Matriz_V8!E1553,"")</f>
        <v/>
      </c>
      <c r="C77" s="147" t="str">
        <f>IF(Matriz_V8!G1553="","",Matriz_V8!G1553)</f>
        <v/>
      </c>
      <c r="D77" s="85">
        <f>+Matriz_V8!AF1553</f>
        <v>0</v>
      </c>
      <c r="E77" s="86">
        <f>+Matriz_V8!AG1553</f>
        <v>0</v>
      </c>
      <c r="L77" s="5"/>
      <c r="M77" s="17"/>
    </row>
    <row r="78" spans="1:13" ht="31.5" customHeight="1" x14ac:dyDescent="0.2">
      <c r="A78" s="148" t="str">
        <f>IF(+Matriz_V8!A1578&lt;&gt;"",+Matriz_V8!A1578,"")</f>
        <v/>
      </c>
      <c r="B78" s="149" t="str">
        <f>IF(+Matriz_V8!E1578&lt;&gt;"",+Matriz_V8!E1578,"")</f>
        <v/>
      </c>
      <c r="C78" s="150" t="str">
        <f>IF(Matriz_V8!G1578="","",Matriz_V8!G1578)</f>
        <v/>
      </c>
      <c r="D78" s="87">
        <f>+Matriz_V8!AF1578</f>
        <v>0</v>
      </c>
      <c r="E78" s="88">
        <f>+Matriz_V8!AG1578</f>
        <v>0</v>
      </c>
      <c r="L78" s="5"/>
      <c r="M78" s="17"/>
    </row>
    <row r="79" spans="1:13" ht="31.5" customHeight="1" x14ac:dyDescent="0.2">
      <c r="A79" s="151" t="str">
        <f>IF(+Matriz_V8!A1603&lt;&gt;"",+Matriz_V8!A1603,"")</f>
        <v/>
      </c>
      <c r="B79" s="146" t="str">
        <f>IF(+Matriz_V8!E1603&lt;&gt;"",+Matriz_V8!E1603,"")</f>
        <v/>
      </c>
      <c r="C79" s="147" t="str">
        <f>IF(Matriz_V8!G1603="","",Matriz_V8!G1603)</f>
        <v/>
      </c>
      <c r="D79" s="85">
        <f>+Matriz_V8!AF1603</f>
        <v>0</v>
      </c>
      <c r="E79" s="86">
        <f>+Matriz_V8!AG1603</f>
        <v>0</v>
      </c>
      <c r="L79" s="5"/>
      <c r="M79" s="17"/>
    </row>
    <row r="80" spans="1:13" ht="31.5" customHeight="1" x14ac:dyDescent="0.2">
      <c r="A80" s="148" t="str">
        <f>IF(+Matriz_V8!A1628&lt;&gt;"",+Matriz_V8!A1628,"")</f>
        <v/>
      </c>
      <c r="B80" s="149" t="str">
        <f>IF(+Matriz_V8!E1628&lt;&gt;"",+Matriz_V8!E1628,"")</f>
        <v/>
      </c>
      <c r="C80" s="150" t="str">
        <f>IF(Matriz_V8!G1628="","",Matriz_V8!G1628)</f>
        <v/>
      </c>
      <c r="D80" s="87">
        <f>+Matriz_V8!AF1628</f>
        <v>0</v>
      </c>
      <c r="E80" s="88">
        <f>+Matriz_V8!AG1628</f>
        <v>0</v>
      </c>
      <c r="L80" s="5"/>
      <c r="M80" s="17"/>
    </row>
    <row r="81" spans="1:13" ht="31.5" customHeight="1" x14ac:dyDescent="0.2">
      <c r="A81" s="151" t="str">
        <f>IF(+Matriz_V8!A1653&lt;&gt;"",+Matriz_V8!A1653,"")</f>
        <v/>
      </c>
      <c r="B81" s="146" t="str">
        <f>IF(+Matriz_V8!E1653&lt;&gt;"",+Matriz_V8!E1653,"")</f>
        <v/>
      </c>
      <c r="C81" s="147" t="str">
        <f>IF(Matriz_V8!G1653="","",Matriz_V8!G1653)</f>
        <v/>
      </c>
      <c r="D81" s="85">
        <f>+Matriz_V8!AF1653</f>
        <v>0</v>
      </c>
      <c r="E81" s="86">
        <f>+Matriz_V8!AG1653</f>
        <v>0</v>
      </c>
      <c r="L81" s="5"/>
      <c r="M81" s="17"/>
    </row>
    <row r="82" spans="1:13" ht="31.5" customHeight="1" x14ac:dyDescent="0.2">
      <c r="A82" s="148" t="str">
        <f>IF(+Matriz_V8!A1678&lt;&gt;"",+Matriz_V8!A1678,"")</f>
        <v/>
      </c>
      <c r="B82" s="149" t="str">
        <f>IF(+Matriz_V8!E1678&lt;&gt;"",+Matriz_V8!E1678,"")</f>
        <v/>
      </c>
      <c r="C82" s="150" t="str">
        <f>IF(Matriz_V8!G1678="","",Matriz_V8!G1678)</f>
        <v/>
      </c>
      <c r="D82" s="87">
        <f>+Matriz_V8!AF1678</f>
        <v>0</v>
      </c>
      <c r="E82" s="88">
        <f>+Matriz_V8!AG1678</f>
        <v>0</v>
      </c>
      <c r="L82" s="5"/>
      <c r="M82" s="17"/>
    </row>
    <row r="83" spans="1:13" ht="31.5" customHeight="1" x14ac:dyDescent="0.2">
      <c r="A83" s="151" t="str">
        <f>IF(+Matriz_V8!A1703&lt;&gt;"",+Matriz_V8!A1703,"")</f>
        <v/>
      </c>
      <c r="B83" s="146" t="str">
        <f>IF(+Matriz_V8!E1703&lt;&gt;"",+Matriz_V8!E1703,"")</f>
        <v/>
      </c>
      <c r="C83" s="147" t="str">
        <f>IF(Matriz_V8!G1703="","",Matriz_V8!G1703)</f>
        <v/>
      </c>
      <c r="D83" s="85">
        <f>+Matriz_V8!AF1703</f>
        <v>0</v>
      </c>
      <c r="E83" s="86">
        <f>+Matriz_V8!AG1703</f>
        <v>0</v>
      </c>
      <c r="L83" s="5"/>
      <c r="M83" s="17"/>
    </row>
    <row r="84" spans="1:13" ht="31.5" customHeight="1" x14ac:dyDescent="0.2">
      <c r="A84" s="148" t="str">
        <f>IF(+Matriz_V8!A1728&lt;&gt;"",+Matriz_V8!A1728,"")</f>
        <v/>
      </c>
      <c r="B84" s="149" t="str">
        <f>IF(+Matriz_V8!E1728&lt;&gt;"",+Matriz_V8!E1728,"")</f>
        <v/>
      </c>
      <c r="C84" s="150" t="str">
        <f>IF(Matriz_V8!G1728="","",Matriz_V8!G1728)</f>
        <v/>
      </c>
      <c r="D84" s="87">
        <f>+Matriz_V8!AF1728</f>
        <v>0</v>
      </c>
      <c r="E84" s="88">
        <f>+Matriz_V8!AG1728</f>
        <v>0</v>
      </c>
      <c r="L84" s="5"/>
      <c r="M84" s="17"/>
    </row>
    <row r="85" spans="1:13" ht="31.5" customHeight="1" x14ac:dyDescent="0.2">
      <c r="A85" s="151" t="str">
        <f>IF(+Matriz_V8!A1753&lt;&gt;"",+Matriz_V8!A1753,"")</f>
        <v/>
      </c>
      <c r="B85" s="146" t="str">
        <f>IF(+Matriz_V8!E1753&lt;&gt;"",+Matriz_V8!E1753,"")</f>
        <v/>
      </c>
      <c r="C85" s="147" t="str">
        <f>IF(Matriz_V8!G1753="","",Matriz_V8!G1753)</f>
        <v/>
      </c>
      <c r="D85" s="85">
        <f>+Matriz_V8!AF1753</f>
        <v>0</v>
      </c>
      <c r="E85" s="86">
        <f>+Matriz_V8!AG1753</f>
        <v>0</v>
      </c>
      <c r="L85" s="5"/>
      <c r="M85" s="17"/>
    </row>
    <row r="86" spans="1:13" ht="31.5" customHeight="1" x14ac:dyDescent="0.2">
      <c r="A86" s="148" t="str">
        <f>IF(+Matriz_V8!A1778&lt;&gt;"",+Matriz_V8!A1778,"")</f>
        <v/>
      </c>
      <c r="B86" s="149" t="str">
        <f>IF(+Matriz_V8!E1778&lt;&gt;"",+Matriz_V8!E1778,"")</f>
        <v/>
      </c>
      <c r="C86" s="150" t="str">
        <f>IF(Matriz_V8!G1778="","",Matriz_V8!G1778)</f>
        <v/>
      </c>
      <c r="D86" s="87">
        <f>+Matriz_V8!AF1778</f>
        <v>0</v>
      </c>
      <c r="E86" s="88">
        <f>+Matriz_V8!AG1778</f>
        <v>0</v>
      </c>
      <c r="L86" s="5"/>
      <c r="M86" s="17"/>
    </row>
    <row r="87" spans="1:13" ht="31.5" customHeight="1" x14ac:dyDescent="0.2">
      <c r="A87" s="151" t="str">
        <f>IF(+Matriz_V8!A1803&lt;&gt;"",+Matriz_V8!A1803,"")</f>
        <v/>
      </c>
      <c r="B87" s="146" t="str">
        <f>IF(+Matriz_V8!E1803&lt;&gt;"",+Matriz_V8!E1803,"")</f>
        <v/>
      </c>
      <c r="C87" s="147" t="str">
        <f>IF(Matriz_V8!G1803="","",Matriz_V8!G1803)</f>
        <v/>
      </c>
      <c r="D87" s="85">
        <f>+Matriz_V8!AF1803</f>
        <v>0</v>
      </c>
      <c r="E87" s="86">
        <f>+Matriz_V8!AG1803</f>
        <v>0</v>
      </c>
      <c r="L87" s="5"/>
      <c r="M87" s="17"/>
    </row>
    <row r="88" spans="1:13" ht="31.5" customHeight="1" x14ac:dyDescent="0.2">
      <c r="A88" s="148" t="str">
        <f>IF(+Matriz_V8!A1828&lt;&gt;"",+Matriz_V8!A1828,"")</f>
        <v/>
      </c>
      <c r="B88" s="149" t="str">
        <f>IF(+Matriz_V8!E1828&lt;&gt;"",+Matriz_V8!E1828,"")</f>
        <v/>
      </c>
      <c r="C88" s="150" t="str">
        <f>IF(Matriz_V8!G1828="","",Matriz_V8!G1828)</f>
        <v/>
      </c>
      <c r="D88" s="87">
        <f>+Matriz_V8!AF1828</f>
        <v>0</v>
      </c>
      <c r="E88" s="88">
        <f>+Matriz_V8!AG1828</f>
        <v>0</v>
      </c>
      <c r="L88" s="5"/>
      <c r="M88" s="17"/>
    </row>
    <row r="89" spans="1:13" ht="31.5" customHeight="1" x14ac:dyDescent="0.2">
      <c r="A89" s="151" t="str">
        <f>IF(+Matriz_V8!A1853&lt;&gt;"",+Matriz_V8!A1853,"")</f>
        <v/>
      </c>
      <c r="B89" s="146" t="str">
        <f>IF(+Matriz_V8!E1853&lt;&gt;"",+Matriz_V8!E1853,"")</f>
        <v/>
      </c>
      <c r="C89" s="147" t="str">
        <f>IF(Matriz_V8!G1853="","",Matriz_V8!G1853)</f>
        <v/>
      </c>
      <c r="D89" s="85">
        <f>+Matriz_V8!AF1853</f>
        <v>0</v>
      </c>
      <c r="E89" s="86">
        <f>+Matriz_V8!AG1853</f>
        <v>0</v>
      </c>
      <c r="L89" s="5"/>
      <c r="M89" s="17"/>
    </row>
    <row r="90" spans="1:13" ht="31.5" customHeight="1" x14ac:dyDescent="0.2">
      <c r="A90" s="148" t="str">
        <f>IF(+Matriz_V8!A1878&lt;&gt;"",+Matriz_V8!A1878,"")</f>
        <v/>
      </c>
      <c r="B90" s="149" t="str">
        <f>IF(+Matriz_V8!E1878&lt;&gt;"",+Matriz_V8!E1878,"")</f>
        <v/>
      </c>
      <c r="C90" s="150" t="str">
        <f>IF(Matriz_V8!G1878="","",Matriz_V8!G1878)</f>
        <v/>
      </c>
      <c r="D90" s="87">
        <f>+Matriz_V8!AF1878</f>
        <v>0</v>
      </c>
      <c r="E90" s="88">
        <f>+Matriz_V8!AG1878</f>
        <v>0</v>
      </c>
      <c r="L90" s="5"/>
      <c r="M90" s="17"/>
    </row>
    <row r="91" spans="1:13" ht="31.5" customHeight="1" x14ac:dyDescent="0.2">
      <c r="A91" s="151" t="str">
        <f>IF(+Matriz_V8!A1903&lt;&gt;"",+Matriz_V8!A1903,"")</f>
        <v/>
      </c>
      <c r="B91" s="146" t="str">
        <f>IF(+Matriz_V8!E1903&lt;&gt;"",+Matriz_V8!E1903,"")</f>
        <v/>
      </c>
      <c r="C91" s="147" t="str">
        <f>IF(Matriz_V8!G1903="","",Matriz_V8!G1903)</f>
        <v/>
      </c>
      <c r="D91" s="85">
        <f>+Matriz_V8!AF1903</f>
        <v>0</v>
      </c>
      <c r="E91" s="86">
        <f>+Matriz_V8!AG1903</f>
        <v>0</v>
      </c>
      <c r="L91" s="5"/>
      <c r="M91" s="17"/>
    </row>
    <row r="92" spans="1:13" ht="31.5" customHeight="1" x14ac:dyDescent="0.2">
      <c r="A92" s="148" t="str">
        <f>IF(+Matriz_V8!A1928&lt;&gt;"",+Matriz_V8!A1928,"")</f>
        <v/>
      </c>
      <c r="B92" s="149" t="str">
        <f>IF(+Matriz_V8!E1928&lt;&gt;"",+Matriz_V8!E1928,"")</f>
        <v/>
      </c>
      <c r="C92" s="150" t="str">
        <f>IF(Matriz_V8!G1928="","",Matriz_V8!G1928)</f>
        <v/>
      </c>
      <c r="D92" s="87">
        <f>+Matriz_V8!AF1928</f>
        <v>0</v>
      </c>
      <c r="E92" s="88">
        <f>+Matriz_V8!AG1928</f>
        <v>0</v>
      </c>
      <c r="L92" s="5"/>
      <c r="M92" s="17"/>
    </row>
    <row r="93" spans="1:13" ht="31.5" customHeight="1" x14ac:dyDescent="0.2">
      <c r="A93" s="151" t="str">
        <f>IF(+Matriz_V8!A1953&lt;&gt;"",+Matriz_V8!A1953,"")</f>
        <v/>
      </c>
      <c r="B93" s="146" t="str">
        <f>IF(+Matriz_V8!E1953&lt;&gt;"",+Matriz_V8!E1953,"")</f>
        <v/>
      </c>
      <c r="C93" s="147" t="str">
        <f>IF(Matriz_V8!G1953="","",Matriz_V8!G1953)</f>
        <v/>
      </c>
      <c r="D93" s="85">
        <f>+Matriz_V8!AF1953</f>
        <v>0</v>
      </c>
      <c r="E93" s="86">
        <f>+Matriz_V8!AG1953</f>
        <v>0</v>
      </c>
      <c r="L93" s="5"/>
      <c r="M93" s="17"/>
    </row>
    <row r="94" spans="1:13" ht="31.5" customHeight="1" x14ac:dyDescent="0.2">
      <c r="A94" s="148" t="str">
        <f>IF(+Matriz_V8!A1978&lt;&gt;"",+Matriz_V8!A1978,"")</f>
        <v/>
      </c>
      <c r="B94" s="149" t="str">
        <f>IF(+Matriz_V8!E1978&lt;&gt;"",+Matriz_V8!E1978,"")</f>
        <v/>
      </c>
      <c r="C94" s="150" t="str">
        <f>IF(Matriz_V8!G1978="","",Matriz_V8!G1978)</f>
        <v/>
      </c>
      <c r="D94" s="87">
        <f>+Matriz_V8!AF1978</f>
        <v>0</v>
      </c>
      <c r="E94" s="88">
        <f>+Matriz_V8!AG1978</f>
        <v>0</v>
      </c>
      <c r="L94" s="5"/>
      <c r="M94" s="17"/>
    </row>
    <row r="95" spans="1:13" ht="31.5" customHeight="1" thickBot="1" x14ac:dyDescent="0.25">
      <c r="A95" s="152" t="str">
        <f>IF(+Matriz_V8!A2003&lt;&gt;"",+Matriz_V8!A2003,"")</f>
        <v/>
      </c>
      <c r="B95" s="153" t="str">
        <f>IF(+Matriz_V8!E2003&lt;&gt;"",+Matriz_V8!E2003,"")</f>
        <v/>
      </c>
      <c r="C95" s="152" t="str">
        <f>IF(Matriz_V8!G2003="","",Matriz_V8!G2003)</f>
        <v/>
      </c>
      <c r="D95" s="89">
        <f>+Matriz_V8!AF2003</f>
        <v>0</v>
      </c>
      <c r="E95" s="90">
        <f>+Matriz_V8!AG2003</f>
        <v>0</v>
      </c>
      <c r="L95" s="5"/>
      <c r="M95" s="17"/>
    </row>
    <row r="96" spans="1:13" ht="13.5" thickTop="1" x14ac:dyDescent="0.2">
      <c r="B96" s="47" t="s">
        <v>599</v>
      </c>
      <c r="C96" s="47"/>
      <c r="D96" s="48">
        <f ca="1">NOW()</f>
        <v>45875.422083333331</v>
      </c>
      <c r="E96" s="49"/>
    </row>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sheetData>
  <sheetProtection sheet="1"/>
  <mergeCells count="5">
    <mergeCell ref="F33:I33"/>
    <mergeCell ref="K30:N30"/>
    <mergeCell ref="A13:A15"/>
    <mergeCell ref="B13:B15"/>
    <mergeCell ref="C13:C15"/>
  </mergeCells>
  <phoneticPr fontId="2" type="noConversion"/>
  <dataValidations count="1">
    <dataValidation showInputMessage="1" showErrorMessage="1" sqref="A11 A9" xr:uid="{00000000-0002-0000-0200-000000000000}"/>
  </dataValidations>
  <printOptions horizontalCentered="1" verticalCentered="1"/>
  <pageMargins left="0" right="0" top="0.19685039370078741" bottom="0.19685039370078741" header="0" footer="0"/>
  <pageSetup scale="6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rgb="FF92D050"/>
  </sheetPr>
  <dimension ref="A1:P412"/>
  <sheetViews>
    <sheetView tabSelected="1" view="pageBreakPreview" topLeftCell="E72" zoomScale="80" zoomScaleNormal="80" zoomScaleSheetLayoutView="80" zoomScalePageLayoutView="70" workbookViewId="0">
      <selection activeCell="B98" sqref="B98:B102"/>
    </sheetView>
  </sheetViews>
  <sheetFormatPr baseColWidth="10" defaultColWidth="11.42578125" defaultRowHeight="16.5" x14ac:dyDescent="0.25"/>
  <cols>
    <col min="1" max="1" width="11.42578125" style="114" customWidth="1"/>
    <col min="2" max="2" width="32.5703125" style="114" customWidth="1"/>
    <col min="3" max="3" width="23.42578125" style="114" customWidth="1"/>
    <col min="4" max="4" width="21.28515625" style="114" customWidth="1"/>
    <col min="5" max="5" width="19.28515625" style="114" customWidth="1"/>
    <col min="6" max="6" width="14.28515625" style="114" customWidth="1"/>
    <col min="7" max="7" width="13.28515625" style="114" customWidth="1"/>
    <col min="8" max="8" width="12.7109375" style="137" customWidth="1"/>
    <col min="9" max="9" width="54" style="114" customWidth="1"/>
    <col min="10" max="11" width="17.140625" style="114" customWidth="1"/>
    <col min="12" max="12" width="21.140625" style="114" customWidth="1"/>
    <col min="13" max="13" width="19.42578125" style="114" customWidth="1"/>
    <col min="14" max="15" width="13.7109375" style="114" customWidth="1"/>
    <col min="16" max="16" width="33.28515625" style="114" customWidth="1"/>
    <col min="17" max="16384" width="11.42578125" style="114"/>
  </cols>
  <sheetData>
    <row r="1" spans="1:16" ht="14.25" customHeight="1" x14ac:dyDescent="0.25">
      <c r="J1" s="404" t="s">
        <v>616</v>
      </c>
      <c r="K1" s="404"/>
      <c r="L1" s="120"/>
    </row>
    <row r="2" spans="1:16" ht="34.5" customHeight="1" thickBot="1" x14ac:dyDescent="0.3">
      <c r="M2" s="404" t="s">
        <v>615</v>
      </c>
      <c r="N2" s="404"/>
      <c r="O2" s="404"/>
    </row>
    <row r="3" spans="1:16" ht="45" customHeight="1" thickTop="1" thickBot="1" x14ac:dyDescent="0.3">
      <c r="D3" s="123"/>
      <c r="E3" s="405" t="str">
        <f>IF('Información General'!E11="","",'Información General'!E11)</f>
        <v>Administración Pública del Estado de Colima</v>
      </c>
      <c r="F3" s="406"/>
      <c r="G3" s="406"/>
      <c r="H3" s="407"/>
      <c r="I3" s="121" t="s">
        <v>614</v>
      </c>
      <c r="J3" s="403" t="str">
        <f>IF('Información General'!G18="","",'Información General'!G18)</f>
        <v>C.P. Fabiola Verduzco Aparicio</v>
      </c>
      <c r="K3" s="403"/>
      <c r="L3" s="122"/>
      <c r="M3" s="116"/>
      <c r="N3" s="116"/>
      <c r="O3" s="116"/>
      <c r="P3" s="116"/>
    </row>
    <row r="4" spans="1:16" ht="17.25" thickTop="1" x14ac:dyDescent="0.25">
      <c r="D4" s="123"/>
      <c r="E4" s="120"/>
      <c r="F4" s="120"/>
      <c r="G4" s="120"/>
      <c r="H4" s="138"/>
      <c r="I4" s="121"/>
      <c r="J4" s="122"/>
      <c r="K4" s="122"/>
      <c r="L4" s="122"/>
      <c r="M4" s="116"/>
      <c r="N4" s="116"/>
      <c r="O4" s="116"/>
      <c r="P4" s="116"/>
    </row>
    <row r="5" spans="1:16" ht="18.75" customHeight="1" x14ac:dyDescent="0.25">
      <c r="H5" s="139"/>
      <c r="I5" s="116"/>
      <c r="J5" s="116"/>
      <c r="L5" s="117" t="s">
        <v>613</v>
      </c>
      <c r="M5" s="403" t="str">
        <f>IF('Información General'!G20="","",'Información General'!G20)</f>
        <v>Lcda. Cruz Angelica Tadeo Andrade</v>
      </c>
      <c r="N5" s="403"/>
      <c r="O5" s="403"/>
      <c r="P5" s="116"/>
    </row>
    <row r="6" spans="1:16" ht="5.25" customHeight="1" x14ac:dyDescent="0.25">
      <c r="P6" s="116"/>
    </row>
    <row r="7" spans="1:16" ht="15.75" customHeight="1" thickBot="1" x14ac:dyDescent="0.3">
      <c r="E7" s="120"/>
      <c r="F7" s="120"/>
      <c r="G7" s="120"/>
      <c r="H7" s="138"/>
      <c r="I7" s="116"/>
      <c r="M7" s="404"/>
      <c r="N7" s="404"/>
      <c r="O7" s="404"/>
      <c r="P7" s="116"/>
    </row>
    <row r="8" spans="1:16" ht="18" thickTop="1" thickBot="1" x14ac:dyDescent="0.3">
      <c r="D8" s="117" t="s">
        <v>638</v>
      </c>
      <c r="E8" s="408" t="str">
        <f>IF('Información General'!E13="","",'Información General'!E13)</f>
        <v/>
      </c>
      <c r="F8" s="409"/>
      <c r="G8" s="409"/>
      <c r="H8" s="410"/>
      <c r="J8" s="404" t="s">
        <v>612</v>
      </c>
      <c r="K8" s="404"/>
      <c r="L8" s="120"/>
      <c r="M8" s="116"/>
      <c r="N8" s="116"/>
      <c r="O8" s="116"/>
      <c r="P8" s="116"/>
    </row>
    <row r="9" spans="1:16" ht="31.5" customHeight="1" thickTop="1" x14ac:dyDescent="0.25">
      <c r="D9" s="117"/>
      <c r="E9" s="120"/>
      <c r="F9" s="120"/>
      <c r="G9" s="120"/>
      <c r="H9" s="138"/>
      <c r="N9" s="116"/>
      <c r="O9" s="116"/>
      <c r="P9" s="116"/>
    </row>
    <row r="10" spans="1:16" x14ac:dyDescent="0.25">
      <c r="D10" s="117"/>
      <c r="E10" s="120"/>
      <c r="F10" s="120"/>
      <c r="G10" s="120"/>
      <c r="H10" s="138"/>
      <c r="I10" s="121" t="s">
        <v>611</v>
      </c>
      <c r="J10" s="403" t="str">
        <f>IF('Información General'!G22="","",'Información General'!G22)</f>
        <v>Mtra. Xitlalli Marina Ramírez Solano</v>
      </c>
      <c r="K10" s="403"/>
      <c r="L10" s="122"/>
      <c r="N10" s="116"/>
      <c r="O10" s="116"/>
      <c r="P10" s="116"/>
    </row>
    <row r="11" spans="1:16" ht="14.25" customHeight="1" x14ac:dyDescent="0.25">
      <c r="E11" s="120"/>
      <c r="F11" s="120"/>
      <c r="G11" s="120"/>
      <c r="H11" s="138"/>
      <c r="I11" s="119"/>
      <c r="J11" s="118"/>
      <c r="K11" s="117"/>
      <c r="L11" s="117"/>
      <c r="M11" s="118"/>
      <c r="N11" s="118"/>
      <c r="O11" s="118"/>
      <c r="P11" s="116"/>
    </row>
    <row r="12" spans="1:16" s="115" customFormat="1" ht="62.25" customHeight="1" x14ac:dyDescent="0.25">
      <c r="A12" s="131" t="s">
        <v>610</v>
      </c>
      <c r="B12" s="132" t="s">
        <v>609</v>
      </c>
      <c r="C12" s="132" t="s">
        <v>44</v>
      </c>
      <c r="D12" s="131" t="s">
        <v>608</v>
      </c>
      <c r="E12" s="131" t="s">
        <v>607</v>
      </c>
      <c r="F12" s="132" t="s">
        <v>13</v>
      </c>
      <c r="G12" s="132" t="s">
        <v>92</v>
      </c>
      <c r="H12" s="131" t="s">
        <v>606</v>
      </c>
      <c r="I12" s="132" t="s">
        <v>605</v>
      </c>
      <c r="J12" s="411" t="s">
        <v>604</v>
      </c>
      <c r="K12" s="411"/>
      <c r="L12" s="131" t="s">
        <v>42</v>
      </c>
      <c r="M12" s="131" t="s">
        <v>603</v>
      </c>
      <c r="N12" s="131" t="s">
        <v>602</v>
      </c>
      <c r="O12" s="131" t="s">
        <v>601</v>
      </c>
      <c r="P12" s="131" t="s">
        <v>600</v>
      </c>
    </row>
    <row r="13" spans="1:16" s="115" customFormat="1" ht="91.5" customHeight="1" x14ac:dyDescent="0.25">
      <c r="A13" s="382" t="str">
        <f>IF(Matriz_V8!A28="","",Matriz_V8!A28)</f>
        <v>2025_1</v>
      </c>
      <c r="B13" s="373" t="str">
        <f>IF(Matriz_V8!E28="","",Matriz_V8!E28)</f>
        <v xml:space="preserve">Defensa incorrecta de juicios derivado de un inadecuado control de las etapas del juicio, así como por la falta de pruebas idóneas para acerditas las excepciones y defensas. </v>
      </c>
      <c r="C13" s="373" t="str">
        <f>IF(Matriz_V8!G28="","",Matriz_V8!G28)</f>
        <v>Legal</v>
      </c>
      <c r="D13" s="385">
        <f>IF(Matriz_V8!AF28="","",Matriz_V8!AF28)</f>
        <v>8</v>
      </c>
      <c r="E13" s="385">
        <f>IF(Matriz_V8!AG28="","",Matriz_V8!AG28)</f>
        <v>8</v>
      </c>
      <c r="F13" s="373" t="str">
        <f>CONCATENATE(Matriz_V8!AM28,Matriz_V8!AN28,Matriz_V8!AO28,Matriz_V8!AP28)</f>
        <v>I</v>
      </c>
      <c r="G13" s="373" t="str">
        <f>IF(Matriz_V8!AQ28="","",Matriz_V8!AQ28)</f>
        <v>EVITAR EL RIESGO</v>
      </c>
      <c r="H13" s="156">
        <f>IF(Matriz_V8!I28="","",Matriz_V8!I28)</f>
        <v>1.1000000000000001</v>
      </c>
      <c r="I13" s="124" t="str">
        <f>IF(Matriz_V8!J28="","",Matriz_V8!J28)</f>
        <v>Entrega de las pruebas por los Enlaces Administrativos de las dependencias y la Dirección General de Recursos Humanos, fuera del términos establecidos.</v>
      </c>
      <c r="J13" s="376" t="str">
        <f>IF(Matriz_V8!AR28="","",Matriz_V8!AR28)</f>
        <v>Ejecutar talleres de capacitación del personal jurídico y enlaces administrativas de las diferentes entidades de la administración pública en materia laboral burocrática y de integración de expedientes laborales, así como las pruebas que se requieren para hacer efectivas las excepciones y defensas que se intentan.</v>
      </c>
      <c r="K13" s="376"/>
      <c r="L13" s="125" t="s">
        <v>2130</v>
      </c>
      <c r="M13" s="125" t="s">
        <v>2132</v>
      </c>
      <c r="N13" s="126">
        <v>45658</v>
      </c>
      <c r="O13" s="126" t="s">
        <v>2308</v>
      </c>
      <c r="P13" s="125" t="s">
        <v>2133</v>
      </c>
    </row>
    <row r="14" spans="1:16" s="115" customFormat="1" ht="91.5" customHeight="1" x14ac:dyDescent="0.25">
      <c r="A14" s="383"/>
      <c r="B14" s="374"/>
      <c r="C14" s="374"/>
      <c r="D14" s="383"/>
      <c r="E14" s="383"/>
      <c r="F14" s="374"/>
      <c r="G14" s="374"/>
      <c r="H14" s="156">
        <f>IF(Matriz_V8!I33="","",Matriz_V8!I33)</f>
        <v>1.2</v>
      </c>
      <c r="I14" s="124" t="str">
        <f>IF(Matriz_V8!J33="","",Matriz_V8!J33)</f>
        <v>Entrega de pruebas no idóneas, incomplentas o fuera de término por los Enlaces Administrativos de las dependencias y la Dirección General de Recursos Humanos.</v>
      </c>
      <c r="J14" s="376" t="str">
        <f>IF(Matriz_V8!AR33="","",Matriz_V8!AR33)</f>
        <v>Estbelcer un control de seguimiento de información, para asegurar que la documentación requerida para defender los juicios, lleghue a tiempo y completa.</v>
      </c>
      <c r="K14" s="376"/>
      <c r="L14" s="125" t="s">
        <v>2130</v>
      </c>
      <c r="M14" s="125" t="s">
        <v>2132</v>
      </c>
      <c r="N14" s="126">
        <v>45658</v>
      </c>
      <c r="O14" s="126">
        <v>46022</v>
      </c>
      <c r="P14" s="125" t="s">
        <v>2309</v>
      </c>
    </row>
    <row r="15" spans="1:16" s="115" customFormat="1" ht="91.5" customHeight="1" x14ac:dyDescent="0.25">
      <c r="A15" s="383"/>
      <c r="B15" s="374"/>
      <c r="C15" s="374"/>
      <c r="D15" s="383"/>
      <c r="E15" s="383"/>
      <c r="F15" s="374"/>
      <c r="G15" s="374"/>
      <c r="H15" s="156">
        <f>IF(Matriz_V8!I38="","",Matriz_V8!I38)</f>
        <v>1.3</v>
      </c>
      <c r="I15" s="124" t="str">
        <f>IF(Matriz_V8!J38="","",Matriz_V8!J38)</f>
        <v>Omisión de atender una audiencia ante la autoridad jurisdiccional</v>
      </c>
      <c r="J15" s="376" t="str">
        <f>IF(Matriz_V8!AR38="","",Matriz_V8!AR38)</f>
        <v>Establecer un control de registo de las audiencias y cualquier etapa del proceso burocrático, para su correcta atención.</v>
      </c>
      <c r="K15" s="376"/>
      <c r="L15" s="125" t="s">
        <v>2130</v>
      </c>
      <c r="M15" s="125" t="s">
        <v>2132</v>
      </c>
      <c r="N15" s="126">
        <v>45658</v>
      </c>
      <c r="O15" s="126">
        <v>46022</v>
      </c>
      <c r="P15" s="125" t="s">
        <v>2134</v>
      </c>
    </row>
    <row r="16" spans="1:16" s="115" customFormat="1" ht="91.5" customHeight="1" x14ac:dyDescent="0.25">
      <c r="A16" s="383"/>
      <c r="B16" s="374"/>
      <c r="C16" s="374"/>
      <c r="D16" s="383"/>
      <c r="E16" s="383"/>
      <c r="F16" s="374"/>
      <c r="G16" s="374"/>
      <c r="H16" s="156">
        <f>IF(Matriz_V8!I43="","",Matriz_V8!I43)</f>
        <v>1.4</v>
      </c>
      <c r="I16" s="124" t="str">
        <f>IF(Matriz_V8!J43="","",Matriz_V8!J43)</f>
        <v/>
      </c>
      <c r="J16" s="377" t="str">
        <f>IF(Matriz_V8!AR43="","",Matriz_V8!AR43)</f>
        <v/>
      </c>
      <c r="K16" s="378"/>
      <c r="L16" s="133"/>
      <c r="M16" s="125"/>
      <c r="N16" s="127"/>
      <c r="O16" s="127"/>
      <c r="P16" s="125"/>
    </row>
    <row r="17" spans="1:16" s="115" customFormat="1" ht="91.5" customHeight="1" x14ac:dyDescent="0.25">
      <c r="A17" s="384"/>
      <c r="B17" s="375"/>
      <c r="C17" s="375"/>
      <c r="D17" s="384"/>
      <c r="E17" s="384"/>
      <c r="F17" s="375"/>
      <c r="G17" s="375"/>
      <c r="H17" s="156">
        <f>IF(Matriz_V8!I48="","",Matriz_V8!I48)</f>
        <v>1.5</v>
      </c>
      <c r="I17" s="124" t="str">
        <f>IF(Matriz_V8!J48="","",Matriz_V8!J48)</f>
        <v/>
      </c>
      <c r="J17" s="377" t="str">
        <f>IF(Matriz_V8!AR48="","",Matriz_V8!AR48)</f>
        <v/>
      </c>
      <c r="K17" s="378"/>
      <c r="L17" s="133"/>
      <c r="M17" s="125"/>
      <c r="N17" s="127"/>
      <c r="O17" s="127"/>
      <c r="P17" s="125"/>
    </row>
    <row r="18" spans="1:16" s="115" customFormat="1" ht="91.5" customHeight="1" x14ac:dyDescent="0.25">
      <c r="A18" s="386" t="str">
        <f>IF(Matriz_V8!A53="","",Matriz_V8!A53)</f>
        <v>2025_2</v>
      </c>
      <c r="B18" s="389" t="str">
        <f>IF(Matriz_V8!E53="","",Matriz_V8!E53)</f>
        <v>Divulgación de información efectuada por servidores públicos adscritos a la UIPE</v>
      </c>
      <c r="C18" s="389" t="str">
        <f>IF(Matriz_V8!G53="","",Matriz_V8!G53)</f>
        <v>De Corrupción</v>
      </c>
      <c r="D18" s="392">
        <f>IF(Matriz_V8!AF53="","",Matriz_V8!AF53)</f>
        <v>7</v>
      </c>
      <c r="E18" s="392">
        <f>IF(Matriz_V8!AG53="","",Matriz_V8!AG53)</f>
        <v>3</v>
      </c>
      <c r="F18" s="389" t="str">
        <f>CONCATENATE(Matriz_V8!AM53,Matriz_V8!AN53,Matriz_V8!AO53,Matriz_V8!AP53)</f>
        <v>IV</v>
      </c>
      <c r="G18" s="379" t="str">
        <f>IF(Matriz_V8!AQ53="","",Matriz_V8!AQ53)</f>
        <v>REDUCIR EL RIESGO</v>
      </c>
      <c r="H18" s="141">
        <f>IF(Matriz_V8!I53="","",Matriz_V8!I53)</f>
        <v>2.1</v>
      </c>
      <c r="I18" s="128" t="str">
        <f>IF(Matriz_V8!J53="","",Matriz_V8!J53)</f>
        <v>Información reservada y/o confidencial expuesta a personas externas a la UIPE</v>
      </c>
      <c r="J18" s="370" t="str">
        <f>IF(Matriz_V8!AR53="","",Matriz_V8!AR53)</f>
        <v>Suscripción por parte de las personas servidoras públicas adscritas a la UIPE, de carta de confidencialidad a efecto de concientizarlos sobre el riesgo que implica el hecho de que la información reservada y/o confidencial que se maneja en la dependencia, sea del conocimiento de terceros.</v>
      </c>
      <c r="K18" s="370"/>
      <c r="L18" s="129" t="s">
        <v>2135</v>
      </c>
      <c r="M18" s="129" t="s">
        <v>2144</v>
      </c>
      <c r="N18" s="165">
        <v>45658</v>
      </c>
      <c r="O18" s="165">
        <v>46022</v>
      </c>
      <c r="P18" s="129" t="s">
        <v>2145</v>
      </c>
    </row>
    <row r="19" spans="1:16" s="115" customFormat="1" ht="91.5" customHeight="1" x14ac:dyDescent="0.25">
      <c r="A19" s="387"/>
      <c r="B19" s="390"/>
      <c r="C19" s="390"/>
      <c r="D19" s="387"/>
      <c r="E19" s="387"/>
      <c r="F19" s="390"/>
      <c r="G19" s="380"/>
      <c r="H19" s="141">
        <f>IF(Matriz_V8!I58="","",Matriz_V8!I58)</f>
        <v>2.2000000000000002</v>
      </c>
      <c r="I19" s="128" t="str">
        <f>IF(Matriz_V8!J58="","",Matriz_V8!J58)</f>
        <v>Falta de clasificación de la información por niveles de riesgo</v>
      </c>
      <c r="J19" s="370" t="str">
        <f>IF(Matriz_V8!AR58="","",Matriz_V8!AR58)</f>
        <v>Elaborar una bitácora para controlar la gestión de información, que permita al Titular de la UIPE analizar e instruir el destino de la información, de acuerdo al nivel de riesgo</v>
      </c>
      <c r="K19" s="370"/>
      <c r="L19" s="129" t="s">
        <v>2135</v>
      </c>
      <c r="M19" s="129" t="s">
        <v>2144</v>
      </c>
      <c r="N19" s="165">
        <v>45658</v>
      </c>
      <c r="O19" s="165">
        <v>46022</v>
      </c>
      <c r="P19" s="129" t="s">
        <v>2161</v>
      </c>
    </row>
    <row r="20" spans="1:16" s="115" customFormat="1" ht="91.5" customHeight="1" x14ac:dyDescent="0.25">
      <c r="A20" s="387"/>
      <c r="B20" s="390"/>
      <c r="C20" s="390"/>
      <c r="D20" s="387"/>
      <c r="E20" s="387"/>
      <c r="F20" s="390"/>
      <c r="G20" s="380"/>
      <c r="H20" s="141">
        <f>IF(Matriz_V8!I63="","",Matriz_V8!I63)</f>
        <v>2.2999999999999998</v>
      </c>
      <c r="I20" s="128" t="str">
        <f>IF(Matriz_V8!J63="","",Matriz_V8!J63)</f>
        <v>Ofrecimiento de sobornos al personal que labora en la UIPE</v>
      </c>
      <c r="J20" s="370" t="str">
        <f>IF(Matriz_V8!AR63="","",Matriz_V8!AR63)</f>
        <v>Dar a conocer a las personas servidoras públicas adscritas a la UIPE, el Código de Ética y Código de Conducta de la Secretaría de Planeación, Finanzas y Administración</v>
      </c>
      <c r="K20" s="370"/>
      <c r="L20" s="129" t="s">
        <v>2135</v>
      </c>
      <c r="M20" s="129" t="s">
        <v>2144</v>
      </c>
      <c r="N20" s="165">
        <v>45658</v>
      </c>
      <c r="O20" s="165">
        <v>46022</v>
      </c>
      <c r="P20" s="129" t="s">
        <v>2321</v>
      </c>
    </row>
    <row r="21" spans="1:16" s="115" customFormat="1" ht="91.5" customHeight="1" x14ac:dyDescent="0.25">
      <c r="A21" s="387"/>
      <c r="B21" s="390"/>
      <c r="C21" s="390"/>
      <c r="D21" s="387"/>
      <c r="E21" s="387"/>
      <c r="F21" s="390"/>
      <c r="G21" s="380"/>
      <c r="H21" s="141">
        <f>IF(Matriz_V8!I68="","",Matriz_V8!I68)</f>
        <v>2.4</v>
      </c>
      <c r="I21" s="128" t="str">
        <f>IF(Matriz_V8!J68="","",Matriz_V8!J68)</f>
        <v/>
      </c>
      <c r="J21" s="371" t="str">
        <f>IF(Matriz_V8!AR68="","",Matriz_V8!AR68)</f>
        <v xml:space="preserve">Levantar acta circunstanciada de hechos cuando se detecte el ingreso y uso de dispositivos móviles en las áreas de trabajo. En el supuesto de reincidir levantar acta administrativa con la sanción correspondiente. </v>
      </c>
      <c r="K21" s="372"/>
      <c r="L21" s="134" t="s">
        <v>2135</v>
      </c>
      <c r="M21" s="129" t="s">
        <v>2144</v>
      </c>
      <c r="N21" s="165">
        <v>45658</v>
      </c>
      <c r="O21" s="165">
        <v>46022</v>
      </c>
      <c r="P21" s="129" t="s">
        <v>2146</v>
      </c>
    </row>
    <row r="22" spans="1:16" s="115" customFormat="1" ht="91.5" customHeight="1" x14ac:dyDescent="0.25">
      <c r="A22" s="388"/>
      <c r="B22" s="391"/>
      <c r="C22" s="391"/>
      <c r="D22" s="388"/>
      <c r="E22" s="388"/>
      <c r="F22" s="391"/>
      <c r="G22" s="381"/>
      <c r="H22" s="141">
        <f>IF(Matriz_V8!I73="","",Matriz_V8!I73)</f>
        <v>2.5</v>
      </c>
      <c r="I22" s="128" t="str">
        <f>IF(Matriz_V8!J73="","",Matriz_V8!J73)</f>
        <v/>
      </c>
      <c r="J22" s="371" t="str">
        <f>IF(Matriz_V8!AR73="","",Matriz_V8!AR73)</f>
        <v/>
      </c>
      <c r="K22" s="372"/>
      <c r="L22" s="134"/>
      <c r="M22" s="129"/>
      <c r="N22" s="130"/>
      <c r="O22" s="130"/>
      <c r="P22" s="129"/>
    </row>
    <row r="23" spans="1:16" s="115" customFormat="1" ht="91.5" customHeight="1" x14ac:dyDescent="0.25">
      <c r="A23" s="382" t="str">
        <f>IF(Matriz_V8!A78="","",Matriz_V8!A78)</f>
        <v>2025_3</v>
      </c>
      <c r="B23" s="373" t="str">
        <f>IF(Matriz_V8!E78="","",Matriz_V8!E78)</f>
        <v xml:space="preserve">Complementos de la herramienta de investigación deshabilitados al término de la suscripción anual </v>
      </c>
      <c r="C23" s="373" t="str">
        <f>IF(Matriz_V8!G78="","",Matriz_V8!G78)</f>
        <v>Presupuestal</v>
      </c>
      <c r="D23" s="385">
        <f>IF(Matriz_V8!AF78="","",Matriz_V8!AF78)</f>
        <v>5</v>
      </c>
      <c r="E23" s="385">
        <f>IF(Matriz_V8!AG78="","",Matriz_V8!AG78)</f>
        <v>4</v>
      </c>
      <c r="F23" s="373" t="str">
        <f>CONCATENATE(Matriz_V8!AM78,Matriz_V8!AN78,Matriz_V8!AO78,Matriz_V8!AP78)</f>
        <v>III</v>
      </c>
      <c r="G23" s="373" t="str">
        <f>IF(Matriz_V8!AQ78="","",Matriz_V8!AQ78)</f>
        <v>REDUCIR EL RIESGO</v>
      </c>
      <c r="H23" s="140">
        <f>IF(Matriz_V8!I78="","",Matriz_V8!I78)</f>
        <v>3.1</v>
      </c>
      <c r="I23" s="124" t="str">
        <f>IF(Matriz_V8!J78="","",Matriz_V8!J78)</f>
        <v>Insuficiencia presupuestal para renovar la licencia de los complementos que integran la herramienta de investigación</v>
      </c>
      <c r="J23" s="376" t="str">
        <f>IF(Matriz_V8!AR78="","",Matriz_V8!AR78)</f>
        <v>Integrar en el proyecto de presupuesto de la unidad y en el proceso de concertación del Fondo de Aportaciones para la Seguridad Pública (FASP), la necesidad de renovar la licencia de los complementos, a fin de  contar con un sistema automatizado que permita el análisis masivo de datos acorde a las necesidades de la UIPE.</v>
      </c>
      <c r="K23" s="376"/>
      <c r="L23" s="125" t="s">
        <v>2135</v>
      </c>
      <c r="M23" s="125" t="s">
        <v>2144</v>
      </c>
      <c r="N23" s="126">
        <v>45658</v>
      </c>
      <c r="O23" s="126">
        <v>46022</v>
      </c>
      <c r="P23" s="125" t="s">
        <v>2323</v>
      </c>
    </row>
    <row r="24" spans="1:16" s="115" customFormat="1" ht="91.5" customHeight="1" x14ac:dyDescent="0.25">
      <c r="A24" s="383"/>
      <c r="B24" s="374"/>
      <c r="C24" s="374"/>
      <c r="D24" s="383"/>
      <c r="E24" s="383"/>
      <c r="F24" s="374"/>
      <c r="G24" s="374"/>
      <c r="H24" s="140">
        <f>IF(Matriz_V8!I83="","",Matriz_V8!I83)</f>
        <v>3.2</v>
      </c>
      <c r="I24" s="124" t="str">
        <f>IF(Matriz_V8!J83="","",Matriz_V8!J83)</f>
        <v/>
      </c>
      <c r="J24" s="376" t="str">
        <f>IF(Matriz_V8!AR83="","",Matriz_V8!AR83)</f>
        <v/>
      </c>
      <c r="K24" s="376"/>
      <c r="L24" s="125"/>
      <c r="M24" s="125"/>
      <c r="N24" s="127"/>
      <c r="O24" s="127"/>
      <c r="P24" s="125"/>
    </row>
    <row r="25" spans="1:16" s="115" customFormat="1" ht="91.5" customHeight="1" x14ac:dyDescent="0.25">
      <c r="A25" s="383"/>
      <c r="B25" s="374"/>
      <c r="C25" s="374"/>
      <c r="D25" s="383"/>
      <c r="E25" s="383"/>
      <c r="F25" s="374"/>
      <c r="G25" s="374"/>
      <c r="H25" s="140">
        <f>IF(Matriz_V8!I88="","",Matriz_V8!I88)</f>
        <v>3.3</v>
      </c>
      <c r="I25" s="124" t="str">
        <f>IF(Matriz_V8!J88="","",Matriz_V8!J88)</f>
        <v/>
      </c>
      <c r="J25" s="376" t="str">
        <f>IF(Matriz_V8!AR88="","",Matriz_V8!AR88)</f>
        <v/>
      </c>
      <c r="K25" s="376"/>
      <c r="L25" s="125"/>
      <c r="M25" s="125"/>
      <c r="N25" s="127"/>
      <c r="O25" s="127"/>
      <c r="P25" s="125"/>
    </row>
    <row r="26" spans="1:16" s="115" customFormat="1" ht="91.5" customHeight="1" x14ac:dyDescent="0.25">
      <c r="A26" s="383"/>
      <c r="B26" s="374"/>
      <c r="C26" s="374"/>
      <c r="D26" s="383"/>
      <c r="E26" s="383"/>
      <c r="F26" s="374"/>
      <c r="G26" s="374"/>
      <c r="H26" s="140">
        <f>IF(Matriz_V8!I93="","",Matriz_V8!I93)</f>
        <v>3.4</v>
      </c>
      <c r="I26" s="124" t="str">
        <f>IF(Matriz_V8!J93="","",Matriz_V8!J93)</f>
        <v/>
      </c>
      <c r="J26" s="377" t="str">
        <f>IF(Matriz_V8!AR93="","",Matriz_V8!AR93)</f>
        <v/>
      </c>
      <c r="K26" s="378"/>
      <c r="L26" s="133"/>
      <c r="M26" s="125"/>
      <c r="N26" s="127"/>
      <c r="O26" s="127"/>
      <c r="P26" s="125"/>
    </row>
    <row r="27" spans="1:16" s="115" customFormat="1" ht="91.5" customHeight="1" x14ac:dyDescent="0.25">
      <c r="A27" s="384"/>
      <c r="B27" s="375"/>
      <c r="C27" s="375"/>
      <c r="D27" s="384"/>
      <c r="E27" s="384"/>
      <c r="F27" s="375"/>
      <c r="G27" s="375"/>
      <c r="H27" s="140">
        <f>IF(Matriz_V8!I98="","",Matriz_V8!I98)</f>
        <v>3.5</v>
      </c>
      <c r="I27" s="124" t="str">
        <f>IF(Matriz_V8!J98="","",Matriz_V8!J98)</f>
        <v/>
      </c>
      <c r="J27" s="377" t="str">
        <f>IF(Matriz_V8!AR98="","",Matriz_V8!AR98)</f>
        <v/>
      </c>
      <c r="K27" s="378"/>
      <c r="L27" s="133"/>
      <c r="M27" s="125"/>
      <c r="N27" s="127"/>
      <c r="O27" s="127"/>
      <c r="P27" s="125"/>
    </row>
    <row r="28" spans="1:16" s="115" customFormat="1" ht="91.5" customHeight="1" x14ac:dyDescent="0.25">
      <c r="A28" s="386" t="str">
        <f>IF(Matriz_V8!A103="","",Matriz_V8!A103)</f>
        <v>2025_4</v>
      </c>
      <c r="B28" s="389" t="str">
        <f>IF(Matriz_V8!E103="","",Matriz_V8!E103)</f>
        <v>Bases de datos vulneradas por intromisión de hackers a la red de Gobierno del Estado</v>
      </c>
      <c r="C28" s="389" t="str">
        <f>IF(Matriz_V8!G103="","",Matriz_V8!G103)</f>
        <v>De Tic´s</v>
      </c>
      <c r="D28" s="392">
        <f>IF(Matriz_V8!AF103="","",Matriz_V8!AF103)</f>
        <v>7</v>
      </c>
      <c r="E28" s="392">
        <f>IF(Matriz_V8!AG103="","",Matriz_V8!AG103)</f>
        <v>3</v>
      </c>
      <c r="F28" s="389" t="str">
        <f>CONCATENATE(Matriz_V8!AM103,Matriz_V8!AN103,Matriz_V8!AO103,Matriz_V8!AP103)</f>
        <v>IV</v>
      </c>
      <c r="G28" s="379" t="str">
        <f>IF(Matriz_V8!AQ103="","",Matriz_V8!AQ103)</f>
        <v>REDUCIR EL RIESGO</v>
      </c>
      <c r="H28" s="141">
        <f>IF(Matriz_V8!I103="","",Matriz_V8!I103)</f>
        <v>4.0999999999999996</v>
      </c>
      <c r="I28" s="128" t="str">
        <f>IF(Matriz_V8!J103="","",Matriz_V8!J103)</f>
        <v>Equipos de seguridad dañados</v>
      </c>
      <c r="J28" s="370" t="str">
        <f>IF(Matriz_V8!AR103="","",Matriz_V8!AR103)</f>
        <v>Implementar la administración de entidades, control de acceso y protección de la confidencialidad, a efecto de minimizar el riesgo de exposición de información sensible que se genera u obra en poder de la UIPE.</v>
      </c>
      <c r="K28" s="370"/>
      <c r="L28" s="125" t="s">
        <v>2135</v>
      </c>
      <c r="M28" s="125" t="s">
        <v>2144</v>
      </c>
      <c r="N28" s="126">
        <v>45658</v>
      </c>
      <c r="O28" s="126">
        <v>46022</v>
      </c>
      <c r="P28" s="125" t="s">
        <v>2161</v>
      </c>
    </row>
    <row r="29" spans="1:16" s="115" customFormat="1" ht="91.5" customHeight="1" x14ac:dyDescent="0.25">
      <c r="A29" s="387"/>
      <c r="B29" s="390"/>
      <c r="C29" s="390"/>
      <c r="D29" s="387"/>
      <c r="E29" s="387"/>
      <c r="F29" s="390"/>
      <c r="G29" s="380"/>
      <c r="H29" s="141">
        <f>IF(Matriz_V8!I108="","",Matriz_V8!I108)</f>
        <v>4.2</v>
      </c>
      <c r="I29" s="128" t="str">
        <f>IF(Matriz_V8!J108="","",Matriz_V8!J108)</f>
        <v>Licencia de Antivirus  y anti espías vencida</v>
      </c>
      <c r="J29" s="370" t="str">
        <f>IF(Matriz_V8!AR108="","",Matriz_V8!AR108)</f>
        <v>Respaldos semanales de la información con dispositivos de almacenamiento externo asignados a la UIPE.</v>
      </c>
      <c r="K29" s="370"/>
      <c r="L29" s="125" t="s">
        <v>2135</v>
      </c>
      <c r="M29" s="125" t="s">
        <v>2144</v>
      </c>
      <c r="N29" s="126">
        <v>45658</v>
      </c>
      <c r="O29" s="126">
        <v>46022</v>
      </c>
      <c r="P29" s="125" t="s">
        <v>2162</v>
      </c>
    </row>
    <row r="30" spans="1:16" s="115" customFormat="1" ht="91.5" customHeight="1" x14ac:dyDescent="0.25">
      <c r="A30" s="387"/>
      <c r="B30" s="390"/>
      <c r="C30" s="390"/>
      <c r="D30" s="387"/>
      <c r="E30" s="387"/>
      <c r="F30" s="390"/>
      <c r="G30" s="380"/>
      <c r="H30" s="141">
        <f>IF(Matriz_V8!I113="","",Matriz_V8!I113)</f>
        <v>4.3</v>
      </c>
      <c r="I30" s="128" t="str">
        <f>IF(Matriz_V8!J113="","",Matriz_V8!J113)</f>
        <v/>
      </c>
      <c r="J30" s="370" t="str">
        <f>IF(Matriz_V8!AR113="","",Matriz_V8!AR113)</f>
        <v/>
      </c>
      <c r="K30" s="370"/>
      <c r="L30" s="129"/>
      <c r="M30" s="129"/>
      <c r="N30" s="130"/>
      <c r="O30" s="130"/>
      <c r="P30" s="129"/>
    </row>
    <row r="31" spans="1:16" s="115" customFormat="1" ht="91.5" customHeight="1" x14ac:dyDescent="0.25">
      <c r="A31" s="387"/>
      <c r="B31" s="390"/>
      <c r="C31" s="390"/>
      <c r="D31" s="387"/>
      <c r="E31" s="387"/>
      <c r="F31" s="390"/>
      <c r="G31" s="380"/>
      <c r="H31" s="141">
        <f>IF(Matriz_V8!I118="","",Matriz_V8!I118)</f>
        <v>4.4000000000000004</v>
      </c>
      <c r="I31" s="128" t="str">
        <f>IF(Matriz_V8!J118="","",Matriz_V8!J118)</f>
        <v/>
      </c>
      <c r="J31" s="371" t="str">
        <f>IF(Matriz_V8!AR118="","",Matriz_V8!AR118)</f>
        <v/>
      </c>
      <c r="K31" s="372"/>
      <c r="L31" s="134"/>
      <c r="M31" s="129"/>
      <c r="N31" s="130"/>
      <c r="O31" s="130"/>
      <c r="P31" s="129"/>
    </row>
    <row r="32" spans="1:16" s="115" customFormat="1" ht="91.5" customHeight="1" x14ac:dyDescent="0.25">
      <c r="A32" s="388"/>
      <c r="B32" s="391"/>
      <c r="C32" s="391"/>
      <c r="D32" s="388"/>
      <c r="E32" s="388"/>
      <c r="F32" s="391"/>
      <c r="G32" s="381"/>
      <c r="H32" s="141">
        <f>IF(Matriz_V8!I123="","",Matriz_V8!I123)</f>
        <v>4.5</v>
      </c>
      <c r="I32" s="128" t="str">
        <f>IF(Matriz_V8!J123="","",Matriz_V8!J123)</f>
        <v/>
      </c>
      <c r="J32" s="371" t="str">
        <f>IF(Matriz_V8!AR123="","",Matriz_V8!AR123)</f>
        <v/>
      </c>
      <c r="K32" s="372"/>
      <c r="L32" s="134"/>
      <c r="M32" s="129"/>
      <c r="N32" s="130"/>
      <c r="O32" s="130"/>
      <c r="P32" s="129"/>
    </row>
    <row r="33" spans="1:16" s="115" customFormat="1" ht="91.5" customHeight="1" x14ac:dyDescent="0.25">
      <c r="A33" s="382" t="str">
        <f>IF(Matriz_V8!A128="","",Matriz_V8!A128)</f>
        <v>2025_5</v>
      </c>
      <c r="B33" s="373" t="str">
        <f>IF(Matriz_V8!E128="","",Matriz_V8!E128)</f>
        <v>Informe de Gobierno elaborado con información incompleta, debido a incumplimiento por parte de las entidades de los tres ordenes de gobierno,  por la omisión o negación de información, a causa de falsedad, alteración, manipulación o extemporaneidad.</v>
      </c>
      <c r="C33" s="373" t="str">
        <f>IF(Matriz_V8!G128="","",Matriz_V8!G128)</f>
        <v>De Corrupción</v>
      </c>
      <c r="D33" s="385">
        <f>IF(Matriz_V8!AF128="","",Matriz_V8!AF128)</f>
        <v>4</v>
      </c>
      <c r="E33" s="385">
        <f>IF(Matriz_V8!AG128="","",Matriz_V8!AG128)</f>
        <v>2</v>
      </c>
      <c r="F33" s="373" t="str">
        <f>CONCATENATE(Matriz_V8!AM128,Matriz_V8!AN128,Matriz_V8!AO128,Matriz_V8!AP128)</f>
        <v>III</v>
      </c>
      <c r="G33" s="373" t="str">
        <f>IF(Matriz_V8!AQ128="","",Matriz_V8!AQ128)</f>
        <v>EVITAR EL RIESGO</v>
      </c>
      <c r="H33" s="140">
        <f>IF(Matriz_V8!I128="","",Matriz_V8!I128)</f>
        <v>5.0999999999999996</v>
      </c>
      <c r="I33" s="124" t="str">
        <f>IF(Matriz_V8!J128="","",Matriz_V8!J128)</f>
        <v>Que los enlaces de las diferentes depenendencias proporcionen información falsa para la integración del Informe de Gobierno.</v>
      </c>
      <c r="J33" s="376" t="str">
        <f>IF(Matriz_V8!AR128="","",Matriz_V8!AR128)</f>
        <v xml:space="preserve">Realizar adecuación a los Lineamientos para Elaborar Informe de Gobierno, con la finalidad de agregar un apartado en el que se exhorte a las depedencias del Poder ejecutivo, el debido cumplimiento a la normatividad, evitando ocultamiento o manipulación de la Realizar adecuación a los Lineamientos para Elaborar Informe de Gobierno, con la finalidad de agregar un apartado en el que se exhorte a las dependencias del Poder ejecutivo, el debido cumplimiento a la normatividad, evitando ocultamiento o manipulación de la información.  </v>
      </c>
      <c r="K33" s="376"/>
      <c r="L33" s="125" t="s">
        <v>2163</v>
      </c>
      <c r="M33" s="125" t="s">
        <v>2288</v>
      </c>
      <c r="N33" s="126">
        <v>45717</v>
      </c>
      <c r="O33" s="126">
        <v>45778</v>
      </c>
      <c r="P33" s="125" t="s">
        <v>2176</v>
      </c>
    </row>
    <row r="34" spans="1:16" s="115" customFormat="1" ht="91.5" customHeight="1" x14ac:dyDescent="0.25">
      <c r="A34" s="383"/>
      <c r="B34" s="374"/>
      <c r="C34" s="374"/>
      <c r="D34" s="383"/>
      <c r="E34" s="383"/>
      <c r="F34" s="374"/>
      <c r="G34" s="374"/>
      <c r="H34" s="140">
        <f>IF(Matriz_V8!I133="","",Matriz_V8!I133)</f>
        <v>5.2</v>
      </c>
      <c r="I34" s="124" t="str">
        <f>IF(Matriz_V8!J133="","",Matriz_V8!J133)</f>
        <v>Que los enlaces de las diferentes depenendencias proporcionen información incorrecta para la integración del Informe de Gobierno.</v>
      </c>
      <c r="J34" s="376" t="str">
        <f>IF(Matriz_V8!AR133="","",Matriz_V8!AR133)</f>
        <v>Integrar la documentación con los avances de obra descritos por la dependencia para que la Contraloría verifique la veracidad de la información.</v>
      </c>
      <c r="K34" s="376"/>
      <c r="L34" s="125" t="s">
        <v>2163</v>
      </c>
      <c r="M34" s="125" t="s">
        <v>2288</v>
      </c>
      <c r="N34" s="126">
        <v>45870</v>
      </c>
      <c r="O34" s="126" t="s">
        <v>2289</v>
      </c>
      <c r="P34" s="125" t="s">
        <v>2177</v>
      </c>
    </row>
    <row r="35" spans="1:16" s="115" customFormat="1" ht="91.5" customHeight="1" x14ac:dyDescent="0.25">
      <c r="A35" s="383"/>
      <c r="B35" s="374"/>
      <c r="C35" s="374"/>
      <c r="D35" s="383"/>
      <c r="E35" s="383"/>
      <c r="F35" s="374"/>
      <c r="G35" s="374"/>
      <c r="H35" s="140">
        <f>IF(Matriz_V8!I138="","",Matriz_V8!I138)</f>
        <v>5.3</v>
      </c>
      <c r="I35" s="124" t="str">
        <f>IF(Matriz_V8!J138="","",Matriz_V8!J138)</f>
        <v>Que los enlaces de las diferentes depenendencias proporcionen información extemporánea para la integración del Informe de Gobierno.</v>
      </c>
      <c r="J35" s="376" t="str">
        <f>IF(Matriz_V8!AR138="","",Matriz_V8!AR138)</f>
        <v>Analizar y resolver dudas sobre la información plasmada en los documentos enviados por las dependencias.</v>
      </c>
      <c r="K35" s="376"/>
      <c r="L35" s="125" t="s">
        <v>2163</v>
      </c>
      <c r="M35" s="125" t="s">
        <v>2288</v>
      </c>
      <c r="N35" s="126">
        <v>45870</v>
      </c>
      <c r="O35" s="126" t="s">
        <v>2289</v>
      </c>
      <c r="P35" s="125" t="s">
        <v>2369</v>
      </c>
    </row>
    <row r="36" spans="1:16" s="115" customFormat="1" ht="91.5" customHeight="1" x14ac:dyDescent="0.25">
      <c r="A36" s="383"/>
      <c r="B36" s="374"/>
      <c r="C36" s="374"/>
      <c r="D36" s="383"/>
      <c r="E36" s="383"/>
      <c r="F36" s="374"/>
      <c r="G36" s="374"/>
      <c r="H36" s="140">
        <f>IF(Matriz_V8!I143="","",Matriz_V8!I143)</f>
        <v>5.4</v>
      </c>
      <c r="I36" s="124" t="str">
        <f>IF(Matriz_V8!J143="","",Matriz_V8!J143)</f>
        <v>Que los enlaces de las diferentes depenendencias no proporcionen información para la integración del Informe de Gobierno.</v>
      </c>
      <c r="J36" s="377" t="str">
        <f>IF(Matriz_V8!AR143="","",Matriz_V8!AR143)</f>
        <v>Analizar y detectar inconsistencias, en su caso, encontradas en la información remitida por las dependencias.</v>
      </c>
      <c r="K36" s="378"/>
      <c r="L36" s="133" t="s">
        <v>2163</v>
      </c>
      <c r="M36" s="125" t="s">
        <v>2288</v>
      </c>
      <c r="N36" s="126">
        <v>45870</v>
      </c>
      <c r="O36" s="126" t="s">
        <v>2289</v>
      </c>
      <c r="P36" s="125" t="s">
        <v>2178</v>
      </c>
    </row>
    <row r="37" spans="1:16" s="115" customFormat="1" ht="91.5" customHeight="1" x14ac:dyDescent="0.25">
      <c r="A37" s="384"/>
      <c r="B37" s="375"/>
      <c r="C37" s="375"/>
      <c r="D37" s="384"/>
      <c r="E37" s="384"/>
      <c r="F37" s="375"/>
      <c r="G37" s="375"/>
      <c r="H37" s="140">
        <f>IF(Matriz_V8!I148="","",Matriz_V8!I148)</f>
        <v>5.5</v>
      </c>
      <c r="I37" s="124" t="str">
        <f>IF(Matriz_V8!J148="","",Matriz_V8!J148)</f>
        <v>Que los enlaces de las diferentes depenendencias omitan información para la integración del Informe de Gobierno.</v>
      </c>
      <c r="J37" s="377" t="str">
        <f>IF(Matriz_V8!AR148="","",Matriz_V8!AR148)</f>
        <v xml:space="preserve">Retroalimentación con los enlaces externos, a través de diversos medios electrónicos, presenciales o llamadas, para la validación de la información final. </v>
      </c>
      <c r="K37" s="378"/>
      <c r="L37" s="133" t="s">
        <v>2163</v>
      </c>
      <c r="M37" s="125" t="s">
        <v>2288</v>
      </c>
      <c r="N37" s="126">
        <v>45870</v>
      </c>
      <c r="O37" s="126" t="s">
        <v>2289</v>
      </c>
      <c r="P37" s="125" t="s">
        <v>2179</v>
      </c>
    </row>
    <row r="38" spans="1:16" s="115" customFormat="1" ht="91.5" customHeight="1" x14ac:dyDescent="0.25">
      <c r="A38" s="386" t="str">
        <f>IF(Matriz_V8!A153="","",Matriz_V8!A153)</f>
        <v>2025_6</v>
      </c>
      <c r="B38" s="389" t="str">
        <f>IF(Matriz_V8!E153="","",Matriz_V8!E153)</f>
        <v>Ineficiente evaluación del Plan Estatal de Desarrollo, a través del seguimiento al cumplimiento de las metas de sus programas de mediano plazo derivados del mismo.</v>
      </c>
      <c r="C38" s="389" t="str">
        <f>IF(Matriz_V8!G153="","",Matriz_V8!G153)</f>
        <v>Administrativo</v>
      </c>
      <c r="D38" s="392">
        <f>IF(Matriz_V8!AF153="","",Matriz_V8!AF153)</f>
        <v>6</v>
      </c>
      <c r="E38" s="392">
        <f>IF(Matriz_V8!AG153="","",Matriz_V8!AG153)</f>
        <v>2</v>
      </c>
      <c r="F38" s="389" t="str">
        <f>CONCATENATE(Matriz_V8!AM153,Matriz_V8!AN153,Matriz_V8!AO153,Matriz_V8!AP153)</f>
        <v>IV</v>
      </c>
      <c r="G38" s="379" t="str">
        <f>IF(Matriz_V8!AQ153="","",Matriz_V8!AQ153)</f>
        <v>REDUCIR EL RIESGO</v>
      </c>
      <c r="H38" s="141">
        <f>IF(Matriz_V8!I153="","",Matriz_V8!I153)</f>
        <v>6.1</v>
      </c>
      <c r="I38" s="128" t="str">
        <f>IF(Matriz_V8!J153="","",Matriz_V8!J153)</f>
        <v>Enlaces por parte de las dependencias ejecutoras no capacitados para el registro de los avances en el cumplimiento de las metas establecidas en los programas de mediano plazo derivados del PED.</v>
      </c>
      <c r="J38" s="370" t="str">
        <f>IF(Matriz_V8!AR153="","",Matriz_V8!AR153)</f>
        <v xml:space="preserve">Generar capacitación de acuerdo a las necesidades, además de poner a disposición, a través del Sistema de Información, el "Manual para el Registro de Avances".
</v>
      </c>
      <c r="K38" s="370"/>
      <c r="L38" s="129" t="s">
        <v>2180</v>
      </c>
      <c r="M38" s="129" t="s">
        <v>2189</v>
      </c>
      <c r="N38" s="165">
        <v>45658</v>
      </c>
      <c r="O38" s="165">
        <v>45838</v>
      </c>
      <c r="P38" s="129" t="s">
        <v>2417</v>
      </c>
    </row>
    <row r="39" spans="1:16" s="115" customFormat="1" ht="91.5" customHeight="1" x14ac:dyDescent="0.25">
      <c r="A39" s="387"/>
      <c r="B39" s="390"/>
      <c r="C39" s="390"/>
      <c r="D39" s="387"/>
      <c r="E39" s="387"/>
      <c r="F39" s="390"/>
      <c r="G39" s="380"/>
      <c r="H39" s="141">
        <f>IF(Matriz_V8!I158="","",Matriz_V8!I158)</f>
        <v>6.2</v>
      </c>
      <c r="I39" s="128" t="str">
        <f>IF(Matriz_V8!J158="","",Matriz_V8!J158)</f>
        <v>Información extemporánea, errónea e incompleta sobre el cumplimiento de las metas establecidas en los programas de mediano plazo derivados del PED.</v>
      </c>
      <c r="J39" s="370" t="str">
        <f>IF(Matriz_V8!AR158="","",Matriz_V8!AR158)</f>
        <v>Oficios y circulares solicitando oficialmente a las dependencias el registro de avances. Comunicación permanente con enlaces de las dependencias para la revisión de la información.</v>
      </c>
      <c r="K39" s="370"/>
      <c r="L39" s="129" t="s">
        <v>2180</v>
      </c>
      <c r="M39" s="129" t="s">
        <v>2189</v>
      </c>
      <c r="N39" s="165">
        <v>45658</v>
      </c>
      <c r="O39" s="165">
        <v>45838</v>
      </c>
      <c r="P39" s="129" t="s">
        <v>2418</v>
      </c>
    </row>
    <row r="40" spans="1:16" s="115" customFormat="1" ht="91.5" customHeight="1" x14ac:dyDescent="0.25">
      <c r="A40" s="387"/>
      <c r="B40" s="390"/>
      <c r="C40" s="390"/>
      <c r="D40" s="387"/>
      <c r="E40" s="387"/>
      <c r="F40" s="390"/>
      <c r="G40" s="380"/>
      <c r="H40" s="141">
        <f>IF(Matriz_V8!I163="","",Matriz_V8!I163)</f>
        <v>6.3</v>
      </c>
      <c r="I40" s="128" t="str">
        <f>IF(Matriz_V8!J163="","",Matriz_V8!J163)</f>
        <v>Rotación de los enlaces por parte de las dependencias ejecutoras que registran el avance del cumplimiento a las metas establecidas en los programas de mediano plazo derivados del PED.</v>
      </c>
      <c r="J40" s="370" t="str">
        <f>IF(Matriz_V8!AR163="","",Matriz_V8!AR163)</f>
        <v>Oficios y circulares solicitando oficialmente el nombre del enlace de la dependencia, además de poner a disposición, a través del Sistema de Información, el "Manual para el Registro de Avances".</v>
      </c>
      <c r="K40" s="370"/>
      <c r="L40" s="129" t="s">
        <v>2180</v>
      </c>
      <c r="M40" s="129" t="s">
        <v>2189</v>
      </c>
      <c r="N40" s="165">
        <v>45658</v>
      </c>
      <c r="O40" s="165">
        <v>45838</v>
      </c>
      <c r="P40" s="129" t="s">
        <v>2418</v>
      </c>
    </row>
    <row r="41" spans="1:16" s="115" customFormat="1" ht="91.5" customHeight="1" x14ac:dyDescent="0.25">
      <c r="A41" s="387"/>
      <c r="B41" s="390"/>
      <c r="C41" s="390"/>
      <c r="D41" s="387"/>
      <c r="E41" s="387"/>
      <c r="F41" s="390"/>
      <c r="G41" s="380"/>
      <c r="H41" s="162">
        <f>IF(Matriz_V8!I168="","",Matriz_V8!I168)</f>
        <v>6.4</v>
      </c>
      <c r="I41" s="128" t="str">
        <f>IF(Matriz_V8!J168="","",Matriz_V8!J168)</f>
        <v>Fallas en el sistema de captura de la información (SIPLAN) sobre los avances en el  cumplimiento de las metas establecidas en los programas de mediano plazo derivados del PED.</v>
      </c>
      <c r="J41" s="371" t="str">
        <f>IF(Matriz_V8!AR168="","",Matriz_V8!AR168)</f>
        <v>Monitoreo de la comunicación con el servidor.</v>
      </c>
      <c r="K41" s="372"/>
      <c r="L41" s="134" t="s">
        <v>2180</v>
      </c>
      <c r="M41" s="129" t="s">
        <v>2189</v>
      </c>
      <c r="N41" s="165">
        <v>45658</v>
      </c>
      <c r="O41" s="165">
        <v>45838</v>
      </c>
      <c r="P41" s="129" t="s">
        <v>2370</v>
      </c>
    </row>
    <row r="42" spans="1:16" s="115" customFormat="1" ht="91.5" customHeight="1" x14ac:dyDescent="0.25">
      <c r="A42" s="388"/>
      <c r="B42" s="391"/>
      <c r="C42" s="391"/>
      <c r="D42" s="388"/>
      <c r="E42" s="388"/>
      <c r="F42" s="391"/>
      <c r="G42" s="381"/>
      <c r="H42" s="162">
        <f>IF(Matriz_V8!I173="","",Matriz_V8!I173)</f>
        <v>6.5</v>
      </c>
      <c r="I42" s="128" t="str">
        <f>IF(Matriz_V8!J173="","",Matriz_V8!J173)</f>
        <v>Fallas en la infraestructura de la red institucional que da soporte al sistema donde se registra el avance del  cumplimiento de las metas establecidas en los programas de mediano plazo derivados del PED.</v>
      </c>
      <c r="J42" s="371" t="str">
        <f>IF(Matriz_V8!AR173="","",Matriz_V8!AR173)</f>
        <v>Monitoreo de la comunicación con el servidor.</v>
      </c>
      <c r="K42" s="372"/>
      <c r="L42" s="134" t="s">
        <v>2180</v>
      </c>
      <c r="M42" s="129" t="s">
        <v>2189</v>
      </c>
      <c r="N42" s="165">
        <v>45658</v>
      </c>
      <c r="O42" s="165">
        <v>45838</v>
      </c>
      <c r="P42" s="129" t="s">
        <v>2370</v>
      </c>
    </row>
    <row r="43" spans="1:16" s="115" customFormat="1" ht="91.5" customHeight="1" x14ac:dyDescent="0.25">
      <c r="A43" s="382" t="str">
        <f>IF(Matriz_V8!A178="","",Matriz_V8!A178)</f>
        <v>2025_7</v>
      </c>
      <c r="B43" s="373" t="str">
        <f>IF(Matriz_V8!E178="","",Matriz_V8!E178)</f>
        <v>Monitoreo ineficiente de los Programas Presupuestarios</v>
      </c>
      <c r="C43" s="373" t="str">
        <f>IF(Matriz_V8!G178="","",Matriz_V8!G178)</f>
        <v>Presupuestal</v>
      </c>
      <c r="D43" s="385">
        <f>IF(Matriz_V8!AF178="","",Matriz_V8!AF178)</f>
        <v>3</v>
      </c>
      <c r="E43" s="385">
        <f>IF(Matriz_V8!AG178="","",Matriz_V8!AG178)</f>
        <v>5</v>
      </c>
      <c r="F43" s="373" t="str">
        <f>CONCATENATE(Matriz_V8!AM178,Matriz_V8!AN178,Matriz_V8!AO178,Matriz_V8!AP178)</f>
        <v>III</v>
      </c>
      <c r="G43" s="373" t="str">
        <f>IF(Matriz_V8!AQ178="","",Matriz_V8!AQ178)</f>
        <v>REDUCIR EL RIESGO</v>
      </c>
      <c r="H43" s="140">
        <f>IF(Matriz_V8!I178="","",Matriz_V8!I178)</f>
        <v>7.1</v>
      </c>
      <c r="I43" s="124" t="str">
        <f>IF(Matriz_V8!J178="","",Matriz_V8!J178)</f>
        <v xml:space="preserve">Rotación constante de enlaces de las dependencias que registran el monitoreo de Programas presupuestarios </v>
      </c>
      <c r="J43" s="376" t="str">
        <f>IF(Matriz_V8!AR178="","",Matriz_V8!AR178)</f>
        <v>Oficios y circulares solicitando oficialmente el nombre del enlace de la dependencia.</v>
      </c>
      <c r="K43" s="376"/>
      <c r="L43" s="125" t="s">
        <v>2192</v>
      </c>
      <c r="M43" s="125" t="s">
        <v>2203</v>
      </c>
      <c r="N43" s="166">
        <v>45658</v>
      </c>
      <c r="O43" s="166">
        <v>45838</v>
      </c>
      <c r="P43" s="125" t="s">
        <v>2190</v>
      </c>
    </row>
    <row r="44" spans="1:16" s="115" customFormat="1" ht="91.5" customHeight="1" x14ac:dyDescent="0.25">
      <c r="A44" s="383"/>
      <c r="B44" s="374"/>
      <c r="C44" s="374"/>
      <c r="D44" s="383"/>
      <c r="E44" s="383"/>
      <c r="F44" s="374"/>
      <c r="G44" s="374"/>
      <c r="H44" s="140">
        <f>IF(Matriz_V8!I183="","",Matriz_V8!I183)</f>
        <v>7.2</v>
      </c>
      <c r="I44" s="124" t="str">
        <f>IF(Matriz_V8!J183="","",Matriz_V8!J183)</f>
        <v xml:space="preserve">Enlaces de las dependencias insuficientemente capacitados para el monitoreo de Programas presupuestarios </v>
      </c>
      <c r="J44" s="376" t="str">
        <f>IF(Matriz_V8!AR183="","",Matriz_V8!AR183)</f>
        <v xml:space="preserve">Capacitación sobre las actualizaciones en el sustento normativo a dependencias ejecutoras. </v>
      </c>
      <c r="K44" s="376"/>
      <c r="L44" s="125" t="s">
        <v>2192</v>
      </c>
      <c r="M44" s="125" t="s">
        <v>2203</v>
      </c>
      <c r="N44" s="166">
        <v>45658</v>
      </c>
      <c r="O44" s="166">
        <v>45838</v>
      </c>
      <c r="P44" s="125" t="s">
        <v>2419</v>
      </c>
    </row>
    <row r="45" spans="1:16" s="115" customFormat="1" ht="91.5" customHeight="1" x14ac:dyDescent="0.25">
      <c r="A45" s="383"/>
      <c r="B45" s="374"/>
      <c r="C45" s="374"/>
      <c r="D45" s="383"/>
      <c r="E45" s="383"/>
      <c r="F45" s="374"/>
      <c r="G45" s="374"/>
      <c r="H45" s="140">
        <f>IF(Matriz_V8!I188="","",Matriz_V8!I188)</f>
        <v>7.3</v>
      </c>
      <c r="I45" s="124" t="str">
        <f>IF(Matriz_V8!J188="","",Matriz_V8!J188)</f>
        <v xml:space="preserve">Personal interno carente de conocimiento técnico para el asesoramiento del registo para el monitoreo de Programas presupuestarios. </v>
      </c>
      <c r="J45" s="376" t="str">
        <f>IF(Matriz_V8!AR188="","",Matriz_V8!AR188)</f>
        <v xml:space="preserve">Diplomados y cursos por parte de profesionalización y Gobierno Federal. </v>
      </c>
      <c r="K45" s="376"/>
      <c r="L45" s="125" t="s">
        <v>2192</v>
      </c>
      <c r="M45" s="125" t="s">
        <v>2203</v>
      </c>
      <c r="N45" s="166">
        <v>45658</v>
      </c>
      <c r="O45" s="166">
        <v>45838</v>
      </c>
      <c r="P45" s="125" t="s">
        <v>2204</v>
      </c>
    </row>
    <row r="46" spans="1:16" s="115" customFormat="1" ht="91.5" customHeight="1" x14ac:dyDescent="0.25">
      <c r="A46" s="383"/>
      <c r="B46" s="374"/>
      <c r="C46" s="374"/>
      <c r="D46" s="383"/>
      <c r="E46" s="383"/>
      <c r="F46" s="374"/>
      <c r="G46" s="374"/>
      <c r="H46" s="140">
        <f>IF(Matriz_V8!I193="","",Matriz_V8!I193)</f>
        <v>7.4</v>
      </c>
      <c r="I46" s="124" t="str">
        <f>IF(Matriz_V8!J193="","",Matriz_V8!J193)</f>
        <v/>
      </c>
      <c r="J46" s="377" t="str">
        <f>IF(Matriz_V8!AR193="","",Matriz_V8!AR193)</f>
        <v/>
      </c>
      <c r="K46" s="378"/>
      <c r="L46" s="133"/>
      <c r="M46" s="125"/>
      <c r="N46" s="127"/>
      <c r="O46" s="127"/>
      <c r="P46" s="125"/>
    </row>
    <row r="47" spans="1:16" s="115" customFormat="1" ht="91.5" customHeight="1" x14ac:dyDescent="0.25">
      <c r="A47" s="384"/>
      <c r="B47" s="375"/>
      <c r="C47" s="375"/>
      <c r="D47" s="384"/>
      <c r="E47" s="384"/>
      <c r="F47" s="375"/>
      <c r="G47" s="375"/>
      <c r="H47" s="140">
        <f>IF(Matriz_V8!I198="","",Matriz_V8!I198)</f>
        <v>7.5</v>
      </c>
      <c r="I47" s="124" t="str">
        <f>IF(Matriz_V8!J198="","",Matriz_V8!J198)</f>
        <v/>
      </c>
      <c r="J47" s="377" t="str">
        <f>IF(Matriz_V8!AR198="","",Matriz_V8!AR198)</f>
        <v/>
      </c>
      <c r="K47" s="378"/>
      <c r="L47" s="133"/>
      <c r="M47" s="125"/>
      <c r="N47" s="127"/>
      <c r="O47" s="127"/>
      <c r="P47" s="125"/>
    </row>
    <row r="48" spans="1:16" s="115" customFormat="1" ht="91.5" customHeight="1" x14ac:dyDescent="0.25">
      <c r="A48" s="386" t="str">
        <f>IF(Matriz_V8!A203="","",Matriz_V8!A203)</f>
        <v>2025_8</v>
      </c>
      <c r="B48" s="389" t="str">
        <f>IF(Matriz_V8!E203="","",Matriz_V8!E203)</f>
        <v>Cartera de proyectos elaborados que incumpla con la normatividad que aplique.</v>
      </c>
      <c r="C48" s="389" t="str">
        <f>IF(Matriz_V8!G203="","",Matriz_V8!G203)</f>
        <v>De Obra Pública</v>
      </c>
      <c r="D48" s="392">
        <f>IF(Matriz_V8!AF203="","",Matriz_V8!AF203)</f>
        <v>4</v>
      </c>
      <c r="E48" s="392">
        <f>IF(Matriz_V8!AG203="","",Matriz_V8!AG203)</f>
        <v>7</v>
      </c>
      <c r="F48" s="389" t="str">
        <f>CONCATENATE(Matriz_V8!AM203,Matriz_V8!AN203,Matriz_V8!AO203,Matriz_V8!AP203)</f>
        <v>II</v>
      </c>
      <c r="G48" s="379" t="str">
        <f>IF(Matriz_V8!AQ203="","",Matriz_V8!AQ203)</f>
        <v>REDUCIR EL RIESGO</v>
      </c>
      <c r="H48" s="141">
        <f>IF(Matriz_V8!I203="","",Matriz_V8!I203)</f>
        <v>8.1</v>
      </c>
      <c r="I48" s="128" t="str">
        <f>IF(Matriz_V8!J203="","",Matriz_V8!J203)</f>
        <v xml:space="preserve">Falta de proyectos ejecutivos completos de las obras. </v>
      </c>
      <c r="J48" s="370" t="str">
        <f>IF(Matriz_V8!AR203="","",Matriz_V8!AR203)</f>
        <v>Oficio o Correo de solicitud de los proyectos ejecutivos, donde se detalle la importancia de tener la documentación completa y en tiempo de acuerdo a normatividad aplicable</v>
      </c>
      <c r="K48" s="370"/>
      <c r="L48" s="129" t="s">
        <v>2205</v>
      </c>
      <c r="M48" s="129" t="s">
        <v>2214</v>
      </c>
      <c r="N48" s="165">
        <v>45717</v>
      </c>
      <c r="O48" s="165">
        <v>45991</v>
      </c>
      <c r="P48" s="129" t="s">
        <v>2420</v>
      </c>
    </row>
    <row r="49" spans="1:16" s="115" customFormat="1" ht="91.5" customHeight="1" x14ac:dyDescent="0.25">
      <c r="A49" s="387"/>
      <c r="B49" s="390"/>
      <c r="C49" s="390"/>
      <c r="D49" s="387"/>
      <c r="E49" s="387"/>
      <c r="F49" s="390"/>
      <c r="G49" s="380"/>
      <c r="H49" s="141">
        <f>IF(Matriz_V8!I208="","",Matriz_V8!I208)</f>
        <v>8.1999999999999993</v>
      </c>
      <c r="I49" s="128" t="str">
        <f>IF(Matriz_V8!J208="","",Matriz_V8!J208)</f>
        <v xml:space="preserve">Falta de conocimiento de la normatividad de cada fondo de las obras. </v>
      </c>
      <c r="J49" s="370" t="str">
        <f>IF(Matriz_V8!AR208="","",Matriz_V8!AR208)</f>
        <v>Asesoría, capacitación y acompañamiento por parte de la Dirección de Proyectos y Gestión a las áreas involucradas sobre la normatividad y reglas de operación.</v>
      </c>
      <c r="K49" s="370"/>
      <c r="L49" s="129" t="s">
        <v>2205</v>
      </c>
      <c r="M49" s="129" t="s">
        <v>2214</v>
      </c>
      <c r="N49" s="165">
        <v>45658</v>
      </c>
      <c r="O49" s="165">
        <v>46022</v>
      </c>
      <c r="P49" s="129" t="s">
        <v>2421</v>
      </c>
    </row>
    <row r="50" spans="1:16" s="115" customFormat="1" ht="91.5" customHeight="1" x14ac:dyDescent="0.25">
      <c r="A50" s="387"/>
      <c r="B50" s="390"/>
      <c r="C50" s="390"/>
      <c r="D50" s="387"/>
      <c r="E50" s="387"/>
      <c r="F50" s="390"/>
      <c r="G50" s="380"/>
      <c r="H50" s="141">
        <f>IF(Matriz_V8!I213="","",Matriz_V8!I213)</f>
        <v>8.3000000000000007</v>
      </c>
      <c r="I50" s="128" t="str">
        <f>IF(Matriz_V8!J213="","",Matriz_V8!J213)</f>
        <v xml:space="preserve">Falta de actualización sobre la elaboración de análisis costo beneficio de las obras. </v>
      </c>
      <c r="J50" s="370" t="str">
        <f>IF(Matriz_V8!AR213="","",Matriz_V8!AR213)</f>
        <v>Solicitud de información en función de la normatividad para la elaboración del análisis costo beneficio.</v>
      </c>
      <c r="K50" s="370"/>
      <c r="L50" s="129" t="s">
        <v>2205</v>
      </c>
      <c r="M50" s="129" t="s">
        <v>2214</v>
      </c>
      <c r="N50" s="165">
        <v>45658</v>
      </c>
      <c r="O50" s="165">
        <v>45991</v>
      </c>
      <c r="P50" s="129" t="s">
        <v>2420</v>
      </c>
    </row>
    <row r="51" spans="1:16" s="115" customFormat="1" ht="91.5" customHeight="1" x14ac:dyDescent="0.25">
      <c r="A51" s="387"/>
      <c r="B51" s="390"/>
      <c r="C51" s="390"/>
      <c r="D51" s="387"/>
      <c r="E51" s="387"/>
      <c r="F51" s="390"/>
      <c r="G51" s="380"/>
      <c r="H51" s="141">
        <f>IF(Matriz_V8!I218="","",Matriz_V8!I218)</f>
        <v>8.4</v>
      </c>
      <c r="I51" s="128" t="str">
        <f>IF(Matriz_V8!J218="","",Matriz_V8!J218)</f>
        <v/>
      </c>
      <c r="J51" s="371" t="str">
        <f>IF(Matriz_V8!AR218="","",Matriz_V8!AR218)</f>
        <v/>
      </c>
      <c r="K51" s="372"/>
      <c r="L51" s="134"/>
      <c r="M51" s="129"/>
      <c r="N51" s="130"/>
      <c r="O51" s="130"/>
      <c r="P51" s="129"/>
    </row>
    <row r="52" spans="1:16" s="115" customFormat="1" ht="91.5" customHeight="1" x14ac:dyDescent="0.25">
      <c r="A52" s="388"/>
      <c r="B52" s="391"/>
      <c r="C52" s="391"/>
      <c r="D52" s="388"/>
      <c r="E52" s="388"/>
      <c r="F52" s="391"/>
      <c r="G52" s="381"/>
      <c r="H52" s="141">
        <f>IF(Matriz_V8!I223="","",Matriz_V8!I223)</f>
        <v>8.5</v>
      </c>
      <c r="I52" s="128" t="str">
        <f>IF(Matriz_V8!J223="","",Matriz_V8!J223)</f>
        <v/>
      </c>
      <c r="J52" s="371" t="str">
        <f>IF(Matriz_V8!AR223="","",Matriz_V8!AR223)</f>
        <v/>
      </c>
      <c r="K52" s="372"/>
      <c r="L52" s="134"/>
      <c r="M52" s="129"/>
      <c r="N52" s="130"/>
      <c r="O52" s="130"/>
      <c r="P52" s="129"/>
    </row>
    <row r="53" spans="1:16" s="115" customFormat="1" ht="91.5" customHeight="1" x14ac:dyDescent="0.25">
      <c r="A53" s="382" t="str">
        <f>IF(Matriz_V8!A228="","",Matriz_V8!A228)</f>
        <v>2025_9</v>
      </c>
      <c r="B53" s="373" t="str">
        <f>IF(Matriz_V8!E228="","",Matriz_V8!E228)</f>
        <v>Registro incorrecto de los Trámites de Solicitud de Orden de Pago en el Sistema Empress.</v>
      </c>
      <c r="C53" s="373" t="str">
        <f>IF(Matriz_V8!G228="","",Matriz_V8!G228)</f>
        <v>Presupuestal</v>
      </c>
      <c r="D53" s="385">
        <f>IF(Matriz_V8!AF228="","",Matriz_V8!AF228)</f>
        <v>4</v>
      </c>
      <c r="E53" s="385">
        <f>IF(Matriz_V8!AG228="","",Matriz_V8!AG228)</f>
        <v>2</v>
      </c>
      <c r="F53" s="373" t="str">
        <f>CONCATENATE(Matriz_V8!AM228,Matriz_V8!AN228,Matriz_V8!AO228,Matriz_V8!AP228)</f>
        <v>III</v>
      </c>
      <c r="G53" s="373" t="str">
        <f>IF(Matriz_V8!AQ228="","",Matriz_V8!AQ228)</f>
        <v>EVITAR EL RIESGO</v>
      </c>
      <c r="H53" s="140">
        <f>IF(Matriz_V8!I228="","",Matriz_V8!I228)</f>
        <v>9.1</v>
      </c>
      <c r="I53" s="124" t="str">
        <f>IF(Matriz_V8!J228="","",Matriz_V8!J228)</f>
        <v>El llenado de la solicitud de orden de pago se realiza de forma errónea.</v>
      </c>
      <c r="J53" s="376" t="str">
        <f>IF(Matriz_V8!AR228="","",Matriz_V8!AR228)</f>
        <v>Revisión de la información de cada solicitud de orden de pago para detectar errores y/o omisiones en la información, documentación y firmas de las personas autorizadas.</v>
      </c>
      <c r="K53" s="376"/>
      <c r="L53" s="125" t="s">
        <v>2215</v>
      </c>
      <c r="M53" s="125" t="s">
        <v>2349</v>
      </c>
      <c r="N53" s="166">
        <v>45658</v>
      </c>
      <c r="O53" s="166">
        <v>46022</v>
      </c>
      <c r="P53" s="125" t="s">
        <v>2365</v>
      </c>
    </row>
    <row r="54" spans="1:16" s="115" customFormat="1" ht="91.5" customHeight="1" x14ac:dyDescent="0.25">
      <c r="A54" s="383"/>
      <c r="B54" s="374"/>
      <c r="C54" s="374"/>
      <c r="D54" s="383"/>
      <c r="E54" s="383"/>
      <c r="F54" s="374"/>
      <c r="G54" s="374"/>
      <c r="H54" s="140">
        <f>IF(Matriz_V8!I233="","",Matriz_V8!I233)</f>
        <v>9.1999999999999993</v>
      </c>
      <c r="I54" s="124" t="str">
        <f>IF(Matriz_V8!J233="","",Matriz_V8!J233)</f>
        <v>La captura de la solicitud de orden de pago se realiza de forma errónea.</v>
      </c>
      <c r="J54" s="376" t="str">
        <f>IF(Matriz_V8!AR233="","",Matriz_V8!AR233)</f>
        <v>Revisión de la captura en el sistema Empress de cada solicitud de orden de pago con el fin de detectar errores en el registro contable y/o presupuestal.</v>
      </c>
      <c r="K54" s="376"/>
      <c r="L54" s="125" t="s">
        <v>2215</v>
      </c>
      <c r="M54" s="125" t="s">
        <v>2349</v>
      </c>
      <c r="N54" s="166">
        <v>45658</v>
      </c>
      <c r="O54" s="166">
        <v>46022</v>
      </c>
      <c r="P54" s="125" t="s">
        <v>2350</v>
      </c>
    </row>
    <row r="55" spans="1:16" s="115" customFormat="1" ht="91.5" customHeight="1" x14ac:dyDescent="0.25">
      <c r="A55" s="383"/>
      <c r="B55" s="374"/>
      <c r="C55" s="374"/>
      <c r="D55" s="383"/>
      <c r="E55" s="383"/>
      <c r="F55" s="374"/>
      <c r="G55" s="374"/>
      <c r="H55" s="140">
        <f>IF(Matriz_V8!I238="","",Matriz_V8!I238)</f>
        <v>9.3000000000000007</v>
      </c>
      <c r="I55" s="124" t="str">
        <f>IF(Matriz_V8!J238="","",Matriz_V8!J238)</f>
        <v/>
      </c>
      <c r="J55" s="376" t="str">
        <f>IF(Matriz_V8!AR238="","",Matriz_V8!AR238)</f>
        <v/>
      </c>
      <c r="K55" s="376"/>
      <c r="L55" s="125"/>
      <c r="M55" s="125"/>
      <c r="N55" s="127"/>
      <c r="O55" s="127"/>
      <c r="P55" s="125"/>
    </row>
    <row r="56" spans="1:16" s="115" customFormat="1" ht="91.5" customHeight="1" x14ac:dyDescent="0.25">
      <c r="A56" s="383"/>
      <c r="B56" s="374"/>
      <c r="C56" s="374"/>
      <c r="D56" s="383"/>
      <c r="E56" s="383"/>
      <c r="F56" s="374"/>
      <c r="G56" s="374"/>
      <c r="H56" s="140">
        <f>IF(Matriz_V8!I243="","",Matriz_V8!I243)</f>
        <v>9.4</v>
      </c>
      <c r="I56" s="124" t="str">
        <f>IF(Matriz_V8!J243="","",Matriz_V8!J243)</f>
        <v/>
      </c>
      <c r="J56" s="377" t="str">
        <f>IF(Matriz_V8!AR243="","",Matriz_V8!AR243)</f>
        <v/>
      </c>
      <c r="K56" s="378"/>
      <c r="L56" s="133"/>
      <c r="M56" s="125"/>
      <c r="N56" s="127"/>
      <c r="O56" s="127"/>
      <c r="P56" s="125"/>
    </row>
    <row r="57" spans="1:16" s="115" customFormat="1" ht="91.5" customHeight="1" x14ac:dyDescent="0.25">
      <c r="A57" s="384"/>
      <c r="B57" s="375"/>
      <c r="C57" s="375"/>
      <c r="D57" s="384"/>
      <c r="E57" s="384"/>
      <c r="F57" s="375"/>
      <c r="G57" s="375"/>
      <c r="H57" s="140">
        <f>IF(Matriz_V8!I248="","",Matriz_V8!I248)</f>
        <v>9.5</v>
      </c>
      <c r="I57" s="124" t="str">
        <f>IF(Matriz_V8!J248="","",Matriz_V8!J248)</f>
        <v/>
      </c>
      <c r="J57" s="377" t="str">
        <f>IF(Matriz_V8!AR248="","",Matriz_V8!AR248)</f>
        <v/>
      </c>
      <c r="K57" s="378"/>
      <c r="L57" s="133"/>
      <c r="M57" s="125"/>
      <c r="N57" s="127"/>
      <c r="O57" s="127"/>
      <c r="P57" s="125"/>
    </row>
    <row r="58" spans="1:16" s="115" customFormat="1" ht="91.5" customHeight="1" x14ac:dyDescent="0.25">
      <c r="A58" s="386" t="str">
        <f>IF(Matriz_V8!A253="","",Matriz_V8!A253)</f>
        <v>2025_10</v>
      </c>
      <c r="B58" s="389" t="str">
        <f>IF(Matriz_V8!E253="","",Matriz_V8!E253)</f>
        <v xml:space="preserve">Entrega de la información de la cuenta pública consolidada, fuera del plazo establecido </v>
      </c>
      <c r="C58" s="389" t="str">
        <f>IF(Matriz_V8!G253="","",Matriz_V8!G253)</f>
        <v>Administrativo</v>
      </c>
      <c r="D58" s="392">
        <f>IF(Matriz_V8!AF253="","",Matriz_V8!AF253)</f>
        <v>1</v>
      </c>
      <c r="E58" s="392">
        <f>IF(Matriz_V8!AG253="","",Matriz_V8!AG253)</f>
        <v>1</v>
      </c>
      <c r="F58" s="389" t="str">
        <f>CONCATENATE(Matriz_V8!AM253,Matriz_V8!AN253,Matriz_V8!AO253,Matriz_V8!AP253)</f>
        <v>III</v>
      </c>
      <c r="G58" s="379" t="str">
        <f>IF(Matriz_V8!AQ253="","",Matriz_V8!AQ253)</f>
        <v>EVITAR EL RIESGO</v>
      </c>
      <c r="H58" s="141">
        <f>IF(Matriz_V8!I253="","",Matriz_V8!I253)</f>
        <v>10.1</v>
      </c>
      <c r="I58" s="128" t="str">
        <f>IF(Matriz_V8!J253="","",Matriz_V8!J253)</f>
        <v>Que los entes no suban al Sistema para la Consolidación de la Cuenta Pública (SICCUPA) la información en tiempo y forma.</v>
      </c>
      <c r="J58" s="370" t="str">
        <f>IF(Matriz_V8!AR253="","",Matriz_V8!AR253)</f>
        <v>Realizar la verificación del cumplimiento de la entrega de la información por parte de los entes obligados para la integración y presentación de la cuenta pública consolidada en tiempo y forma, efectuando los controles establecidos</v>
      </c>
      <c r="K58" s="370"/>
      <c r="L58" s="129" t="s">
        <v>2222</v>
      </c>
      <c r="M58" s="129" t="s">
        <v>2351</v>
      </c>
      <c r="N58" s="165">
        <v>45658</v>
      </c>
      <c r="O58" s="165" t="s">
        <v>2308</v>
      </c>
      <c r="P58" s="129" t="s">
        <v>2191</v>
      </c>
    </row>
    <row r="59" spans="1:16" s="115" customFormat="1" ht="91.5" customHeight="1" x14ac:dyDescent="0.25">
      <c r="A59" s="387"/>
      <c r="B59" s="390"/>
      <c r="C59" s="390"/>
      <c r="D59" s="387"/>
      <c r="E59" s="387"/>
      <c r="F59" s="390"/>
      <c r="G59" s="380"/>
      <c r="H59" s="141">
        <f>IF(Matriz_V8!I258="","",Matriz_V8!I258)</f>
        <v>10.199999999999999</v>
      </c>
      <c r="I59" s="128" t="str">
        <f>IF(Matriz_V8!J258="","",Matriz_V8!J258)</f>
        <v/>
      </c>
      <c r="J59" s="370" t="str">
        <f>IF(Matriz_V8!AR258="","",Matriz_V8!AR258)</f>
        <v/>
      </c>
      <c r="K59" s="370"/>
      <c r="L59" s="129"/>
      <c r="M59" s="129"/>
      <c r="N59" s="130"/>
      <c r="O59" s="130"/>
      <c r="P59" s="129"/>
    </row>
    <row r="60" spans="1:16" s="115" customFormat="1" ht="91.5" customHeight="1" x14ac:dyDescent="0.25">
      <c r="A60" s="387"/>
      <c r="B60" s="390"/>
      <c r="C60" s="390"/>
      <c r="D60" s="387"/>
      <c r="E60" s="387"/>
      <c r="F60" s="390"/>
      <c r="G60" s="380"/>
      <c r="H60" s="141">
        <f>IF(Matriz_V8!I263="","",Matriz_V8!I263)</f>
        <v>10.3</v>
      </c>
      <c r="I60" s="128" t="str">
        <f>IF(Matriz_V8!J263="","",Matriz_V8!J263)</f>
        <v/>
      </c>
      <c r="J60" s="370" t="str">
        <f>IF(Matriz_V8!AR263="","",Matriz_V8!AR263)</f>
        <v/>
      </c>
      <c r="K60" s="370"/>
      <c r="L60" s="129"/>
      <c r="M60" s="129"/>
      <c r="N60" s="130"/>
      <c r="O60" s="130"/>
      <c r="P60" s="129"/>
    </row>
    <row r="61" spans="1:16" s="115" customFormat="1" ht="91.5" customHeight="1" x14ac:dyDescent="0.25">
      <c r="A61" s="387"/>
      <c r="B61" s="390"/>
      <c r="C61" s="390"/>
      <c r="D61" s="387"/>
      <c r="E61" s="387"/>
      <c r="F61" s="390"/>
      <c r="G61" s="380"/>
      <c r="H61" s="141">
        <f>IF(Matriz_V8!I268="","",Matriz_V8!I268)</f>
        <v>10.4</v>
      </c>
      <c r="I61" s="128" t="str">
        <f>IF(Matriz_V8!J268="","",Matriz_V8!J268)</f>
        <v/>
      </c>
      <c r="J61" s="371" t="str">
        <f>IF(Matriz_V8!AR268="","",Matriz_V8!AR268)</f>
        <v/>
      </c>
      <c r="K61" s="372"/>
      <c r="L61" s="134"/>
      <c r="M61" s="129"/>
      <c r="N61" s="130"/>
      <c r="O61" s="130"/>
      <c r="P61" s="129"/>
    </row>
    <row r="62" spans="1:16" s="115" customFormat="1" ht="91.5" customHeight="1" x14ac:dyDescent="0.25">
      <c r="A62" s="388"/>
      <c r="B62" s="391"/>
      <c r="C62" s="391"/>
      <c r="D62" s="388"/>
      <c r="E62" s="388"/>
      <c r="F62" s="391"/>
      <c r="G62" s="381"/>
      <c r="H62" s="141">
        <f>IF(Matriz_V8!I273="","",Matriz_V8!I273)</f>
        <v>10.5</v>
      </c>
      <c r="I62" s="128" t="str">
        <f>IF(Matriz_V8!J273="","",Matriz_V8!J273)</f>
        <v/>
      </c>
      <c r="J62" s="371" t="str">
        <f>IF(Matriz_V8!AR273="","",Matriz_V8!AR273)</f>
        <v/>
      </c>
      <c r="K62" s="372"/>
      <c r="L62" s="134"/>
      <c r="M62" s="129"/>
      <c r="N62" s="130"/>
      <c r="O62" s="130"/>
      <c r="P62" s="129"/>
    </row>
    <row r="63" spans="1:16" s="115" customFormat="1" ht="91.5" customHeight="1" x14ac:dyDescent="0.25">
      <c r="A63" s="382" t="str">
        <f>IF(Matriz_V8!A278="","",Matriz_V8!A278)</f>
        <v>2025_11</v>
      </c>
      <c r="B63" s="373" t="str">
        <f>IF(Matriz_V8!E278="","",Matriz_V8!E278)</f>
        <v>Captura no adecuada de Solicitud de Adecuación Presupuestal en el Sistema Integral de Contabilidad Gubernamental.</v>
      </c>
      <c r="C63" s="373" t="str">
        <f>IF(Matriz_V8!G278="","",Matriz_V8!G278)</f>
        <v>Presupuestal</v>
      </c>
      <c r="D63" s="385">
        <f>IF(Matriz_V8!AF278="","",Matriz_V8!AF278)</f>
        <v>2</v>
      </c>
      <c r="E63" s="385">
        <f>IF(Matriz_V8!AG278="","",Matriz_V8!AG278)</f>
        <v>4</v>
      </c>
      <c r="F63" s="373" t="str">
        <f>CONCATENATE(Matriz_V8!AM278,Matriz_V8!AN278,Matriz_V8!AO278,Matriz_V8!AP278)</f>
        <v>III</v>
      </c>
      <c r="G63" s="373" t="str">
        <f>IF(Matriz_V8!AQ278="","",Matriz_V8!AQ278)</f>
        <v>ASUMIR EL RIESGO</v>
      </c>
      <c r="H63" s="140">
        <f>IF(Matriz_V8!I278="","",Matriz_V8!I278)</f>
        <v>11.1</v>
      </c>
      <c r="I63" s="124" t="str">
        <f>IF(Matriz_V8!J278="","",Matriz_V8!J278)</f>
        <v xml:space="preserve">La solicitud de adecuación presupuestal presenta datos incorrectos </v>
      </c>
      <c r="J63" s="376" t="str">
        <f>IF(Matriz_V8!AR278="","",Matriz_V8!AR278)</f>
        <v>Revisión y corrección del error detectado, mediante la cancelación del movimiento presupuestal y su corrección a través de la aplicación de un nuevo movimiento que corrija al primero.</v>
      </c>
      <c r="K63" s="376"/>
      <c r="L63" s="125" t="s">
        <v>2224</v>
      </c>
      <c r="M63" s="125" t="s">
        <v>2352</v>
      </c>
      <c r="N63" s="166">
        <v>45658</v>
      </c>
      <c r="O63" s="166">
        <v>46022</v>
      </c>
      <c r="P63" s="125" t="s">
        <v>2353</v>
      </c>
    </row>
    <row r="64" spans="1:16" s="115" customFormat="1" ht="91.5" customHeight="1" x14ac:dyDescent="0.25">
      <c r="A64" s="383"/>
      <c r="B64" s="374"/>
      <c r="C64" s="374"/>
      <c r="D64" s="383"/>
      <c r="E64" s="383"/>
      <c r="F64" s="374"/>
      <c r="G64" s="374"/>
      <c r="H64" s="140">
        <f>IF(Matriz_V8!I283="","",Matriz_V8!I283)</f>
        <v>11.2</v>
      </c>
      <c r="I64" s="124" t="str">
        <f>IF(Matriz_V8!J283="","",Matriz_V8!J283)</f>
        <v>Se realiza una captura errónea por parte del operativo</v>
      </c>
      <c r="J64" s="376" t="str">
        <f>IF(Matriz_V8!AR283="","",Matriz_V8!AR283)</f>
        <v>Revisión y corrección del error detectado, mediante la cancelación del movimiento presupuestal y su corrección a través de la aplicación de un nuevo movimiento que corrija al primero.</v>
      </c>
      <c r="K64" s="376"/>
      <c r="L64" s="125" t="s">
        <v>2224</v>
      </c>
      <c r="M64" s="125" t="s">
        <v>2352</v>
      </c>
      <c r="N64" s="127">
        <v>45658</v>
      </c>
      <c r="O64" s="127">
        <v>46022</v>
      </c>
      <c r="P64" s="125" t="s">
        <v>2353</v>
      </c>
    </row>
    <row r="65" spans="1:16" s="115" customFormat="1" ht="91.5" customHeight="1" x14ac:dyDescent="0.25">
      <c r="A65" s="383"/>
      <c r="B65" s="374"/>
      <c r="C65" s="374"/>
      <c r="D65" s="383"/>
      <c r="E65" s="383"/>
      <c r="F65" s="374"/>
      <c r="G65" s="374"/>
      <c r="H65" s="140">
        <f>IF(Matriz_V8!I288="","",Matriz_V8!I288)</f>
        <v>11.3</v>
      </c>
      <c r="I65" s="124" t="str">
        <f>IF(Matriz_V8!J288="","",Matriz_V8!J288)</f>
        <v/>
      </c>
      <c r="J65" s="376" t="str">
        <f>IF(Matriz_V8!AR288="","",Matriz_V8!AR288)</f>
        <v/>
      </c>
      <c r="K65" s="376"/>
      <c r="L65" s="125"/>
      <c r="M65" s="125"/>
      <c r="N65" s="127"/>
      <c r="O65" s="127"/>
      <c r="P65" s="125"/>
    </row>
    <row r="66" spans="1:16" s="115" customFormat="1" ht="91.5" customHeight="1" x14ac:dyDescent="0.25">
      <c r="A66" s="383"/>
      <c r="B66" s="374"/>
      <c r="C66" s="374"/>
      <c r="D66" s="383"/>
      <c r="E66" s="383"/>
      <c r="F66" s="374"/>
      <c r="G66" s="374"/>
      <c r="H66" s="140">
        <f>IF(Matriz_V8!I293="","",Matriz_V8!I293)</f>
        <v>11.4</v>
      </c>
      <c r="I66" s="124" t="str">
        <f>IF(Matriz_V8!J293="","",Matriz_V8!J293)</f>
        <v/>
      </c>
      <c r="J66" s="377" t="str">
        <f>IF(Matriz_V8!AR293="","",Matriz_V8!AR293)</f>
        <v/>
      </c>
      <c r="K66" s="378"/>
      <c r="L66" s="133"/>
      <c r="M66" s="125"/>
      <c r="N66" s="127"/>
      <c r="O66" s="127"/>
      <c r="P66" s="125"/>
    </row>
    <row r="67" spans="1:16" s="115" customFormat="1" ht="91.5" customHeight="1" x14ac:dyDescent="0.25">
      <c r="A67" s="384"/>
      <c r="B67" s="375"/>
      <c r="C67" s="375"/>
      <c r="D67" s="384"/>
      <c r="E67" s="384"/>
      <c r="F67" s="375"/>
      <c r="G67" s="375"/>
      <c r="H67" s="140">
        <f>IF(Matriz_V8!I298="","",Matriz_V8!I298)</f>
        <v>11.5</v>
      </c>
      <c r="I67" s="124" t="str">
        <f>IF(Matriz_V8!J298="","",Matriz_V8!J298)</f>
        <v/>
      </c>
      <c r="J67" s="377" t="str">
        <f>IF(Matriz_V8!AR298="","",Matriz_V8!AR298)</f>
        <v/>
      </c>
      <c r="K67" s="378"/>
      <c r="L67" s="133"/>
      <c r="M67" s="125"/>
      <c r="N67" s="127"/>
      <c r="O67" s="127"/>
      <c r="P67" s="125"/>
    </row>
    <row r="68" spans="1:16" s="115" customFormat="1" ht="91.5" customHeight="1" x14ac:dyDescent="0.25">
      <c r="A68" s="386" t="str">
        <f>IF(Matriz_V8!A303="","",Matriz_V8!A303)</f>
        <v>2025_12</v>
      </c>
      <c r="B68" s="389" t="str">
        <f>IF(Matriz_V8!E303="","",Matriz_V8!E303)</f>
        <v>Que se efectúe desvio de recursos por desconocimiento de la normatividad aplicable</v>
      </c>
      <c r="C68" s="389" t="str">
        <f>IF(Matriz_V8!G303="","",Matriz_V8!G303)</f>
        <v>De Corrupción</v>
      </c>
      <c r="D68" s="392">
        <f>IF(Matriz_V8!AF303="","",Matriz_V8!AF303)</f>
        <v>5</v>
      </c>
      <c r="E68" s="392">
        <f>IF(Matriz_V8!AG303="","",Matriz_V8!AG303)</f>
        <v>2</v>
      </c>
      <c r="F68" s="389" t="str">
        <f>CONCATENATE(Matriz_V8!AM303,Matriz_V8!AN303,Matriz_V8!AO303,Matriz_V8!AP303)</f>
        <v>III</v>
      </c>
      <c r="G68" s="379" t="str">
        <f>IF(Matriz_V8!AQ303="","",Matriz_V8!AQ303)</f>
        <v>REDUCIR EL RIESGO</v>
      </c>
      <c r="H68" s="141">
        <f>IF(Matriz_V8!I303="","",Matriz_V8!I303)</f>
        <v>12.1</v>
      </c>
      <c r="I68" s="128" t="str">
        <f>IF(Matriz_V8!J303="","",Matriz_V8!J303)</f>
        <v>Que se realice transferencia de recurso a otras cuentas bancarias no autorizadas</v>
      </c>
      <c r="J68" s="370" t="str">
        <f>IF(Matriz_V8!AR303="","",Matriz_V8!AR303)</f>
        <v>Generar de manera aleatoria la revisión de convenios con estados de cuenta</v>
      </c>
      <c r="K68" s="370"/>
      <c r="L68" s="129" t="s">
        <v>2230</v>
      </c>
      <c r="M68" s="129" t="s">
        <v>2354</v>
      </c>
      <c r="N68" s="165">
        <v>45658</v>
      </c>
      <c r="O68" s="165">
        <v>46022</v>
      </c>
      <c r="P68" s="129" t="s">
        <v>2146</v>
      </c>
    </row>
    <row r="69" spans="1:16" s="115" customFormat="1" ht="91.5" customHeight="1" x14ac:dyDescent="0.25">
      <c r="A69" s="387"/>
      <c r="B69" s="390"/>
      <c r="C69" s="390"/>
      <c r="D69" s="387"/>
      <c r="E69" s="387"/>
      <c r="F69" s="390"/>
      <c r="G69" s="380"/>
      <c r="H69" s="141">
        <f>IF(Matriz_V8!I308="","",Matriz_V8!I308)</f>
        <v>12.2</v>
      </c>
      <c r="I69" s="128" t="str">
        <f>IF(Matriz_V8!J308="","",Matriz_V8!J308)</f>
        <v>Falta de capacitación del personal involucrado</v>
      </c>
      <c r="J69" s="370" t="str">
        <f>IF(Matriz_V8!AR308="","",Matriz_V8!AR308)</f>
        <v>Revisión aleatoria de los contrarrecibos generados, específicamente en el campo de cuenta destino.</v>
      </c>
      <c r="K69" s="370"/>
      <c r="L69" s="129" t="s">
        <v>2230</v>
      </c>
      <c r="M69" s="129" t="s">
        <v>2354</v>
      </c>
      <c r="N69" s="130">
        <v>45658</v>
      </c>
      <c r="O69" s="130">
        <v>46022</v>
      </c>
      <c r="P69" s="129" t="s">
        <v>2146</v>
      </c>
    </row>
    <row r="70" spans="1:16" s="115" customFormat="1" ht="91.5" customHeight="1" x14ac:dyDescent="0.25">
      <c r="A70" s="387"/>
      <c r="B70" s="390"/>
      <c r="C70" s="390"/>
      <c r="D70" s="387"/>
      <c r="E70" s="387"/>
      <c r="F70" s="390"/>
      <c r="G70" s="380"/>
      <c r="H70" s="141">
        <f>IF(Matriz_V8!I313="","",Matriz_V8!I313)</f>
        <v>12.3</v>
      </c>
      <c r="I70" s="128" t="str">
        <f>IF(Matriz_V8!J313="","",Matriz_V8!J313)</f>
        <v/>
      </c>
      <c r="J70" s="370" t="str">
        <f>IF(Matriz_V8!AR313="","",Matriz_V8!AR313)</f>
        <v/>
      </c>
      <c r="K70" s="370"/>
      <c r="L70" s="129"/>
      <c r="M70" s="129"/>
      <c r="N70" s="130"/>
      <c r="O70" s="130"/>
      <c r="P70" s="129"/>
    </row>
    <row r="71" spans="1:16" s="115" customFormat="1" ht="91.5" customHeight="1" x14ac:dyDescent="0.25">
      <c r="A71" s="387"/>
      <c r="B71" s="390"/>
      <c r="C71" s="390"/>
      <c r="D71" s="387"/>
      <c r="E71" s="387"/>
      <c r="F71" s="390"/>
      <c r="G71" s="380"/>
      <c r="H71" s="141">
        <f>IF(Matriz_V8!I318="","",Matriz_V8!I318)</f>
        <v>12.4</v>
      </c>
      <c r="I71" s="128" t="str">
        <f>IF(Matriz_V8!J318="","",Matriz_V8!J318)</f>
        <v/>
      </c>
      <c r="J71" s="371" t="str">
        <f>IF(Matriz_V8!AR318="","",Matriz_V8!AR318)</f>
        <v/>
      </c>
      <c r="K71" s="372"/>
      <c r="L71" s="134"/>
      <c r="M71" s="129"/>
      <c r="N71" s="130"/>
      <c r="O71" s="130"/>
      <c r="P71" s="129"/>
    </row>
    <row r="72" spans="1:16" s="115" customFormat="1" ht="91.5" customHeight="1" x14ac:dyDescent="0.25">
      <c r="A72" s="388"/>
      <c r="B72" s="391"/>
      <c r="C72" s="391"/>
      <c r="D72" s="388"/>
      <c r="E72" s="388"/>
      <c r="F72" s="391"/>
      <c r="G72" s="381"/>
      <c r="H72" s="141">
        <f>IF(Matriz_V8!I323="","",Matriz_V8!I323)</f>
        <v>12.5</v>
      </c>
      <c r="I72" s="128" t="str">
        <f>IF(Matriz_V8!J323="","",Matriz_V8!J323)</f>
        <v/>
      </c>
      <c r="J72" s="371" t="str">
        <f>IF(Matriz_V8!AR323="","",Matriz_V8!AR323)</f>
        <v/>
      </c>
      <c r="K72" s="372"/>
      <c r="L72" s="134"/>
      <c r="M72" s="129"/>
      <c r="N72" s="130"/>
      <c r="O72" s="130"/>
      <c r="P72" s="129"/>
    </row>
    <row r="73" spans="1:16" s="115" customFormat="1" ht="91.5" customHeight="1" x14ac:dyDescent="0.25">
      <c r="A73" s="382" t="str">
        <f>IF(Matriz_V8!A328="","",Matriz_V8!A328)</f>
        <v>2025_13</v>
      </c>
      <c r="B73" s="373" t="str">
        <f>IF(Matriz_V8!E328="","",Matriz_V8!E328)</f>
        <v>Omision de los riesgos presupuestarios y contables en el sistema de contabilidad gubernamental que impidan obtener la información financiera en su totalidad</v>
      </c>
      <c r="C73" s="373" t="str">
        <f>IF(Matriz_V8!G328="","",Matriz_V8!G328)</f>
        <v>Administrativo</v>
      </c>
      <c r="D73" s="385">
        <f>IF(Matriz_V8!AF328="","",Matriz_V8!AF328)</f>
        <v>8</v>
      </c>
      <c r="E73" s="385">
        <f>IF(Matriz_V8!AG328="","",Matriz_V8!AG328)</f>
        <v>4</v>
      </c>
      <c r="F73" s="373" t="str">
        <f>CONCATENATE(Matriz_V8!AM328,Matriz_V8!AN328,Matriz_V8!AO328,Matriz_V8!AP328)</f>
        <v>IV</v>
      </c>
      <c r="G73" s="373" t="str">
        <f>IF(Matriz_V8!AQ328="","",Matriz_V8!AQ328)</f>
        <v>EVITAR EL RIESGO</v>
      </c>
      <c r="H73" s="163">
        <f>IF(Matriz_V8!I328="","",Matriz_V8!I328)</f>
        <v>13.1</v>
      </c>
      <c r="I73" s="124" t="str">
        <f>IF(Matriz_V8!J328="","",Matriz_V8!J328)</f>
        <v>Las áreas involucradas en la captura de la informaición  no registren la totalidad de las operaciones presupuestales y contables</v>
      </c>
      <c r="J73" s="376" t="str">
        <f>IF(Matriz_V8!AR328="","",Matriz_V8!AR328)</f>
        <v>Comunicación permanente con las áreas reponsables del registro de la información, enviando reportes auxiliares mediante correo electronico para su revision, estableciendo periodos de entrega.</v>
      </c>
      <c r="K73" s="376"/>
      <c r="L73" s="125" t="s">
        <v>2355</v>
      </c>
      <c r="M73" s="125" t="s">
        <v>2273</v>
      </c>
      <c r="N73" s="166">
        <v>45658</v>
      </c>
      <c r="O73" s="166">
        <v>46022</v>
      </c>
      <c r="P73" s="125" t="s">
        <v>2356</v>
      </c>
    </row>
    <row r="74" spans="1:16" s="115" customFormat="1" ht="91.5" customHeight="1" x14ac:dyDescent="0.25">
      <c r="A74" s="383"/>
      <c r="B74" s="374"/>
      <c r="C74" s="374"/>
      <c r="D74" s="383"/>
      <c r="E74" s="383"/>
      <c r="F74" s="374"/>
      <c r="G74" s="374"/>
      <c r="H74" s="163">
        <f>IF(Matriz_V8!I333="","",Matriz_V8!I333)</f>
        <v>13.2</v>
      </c>
      <c r="I74" s="124" t="str">
        <f>IF(Matriz_V8!J333="","",Matriz_V8!J333)</f>
        <v/>
      </c>
      <c r="J74" s="376" t="str">
        <f>IF(Matriz_V8!AR333="","",Matriz_V8!AR333)</f>
        <v/>
      </c>
      <c r="K74" s="376"/>
      <c r="L74" s="125"/>
      <c r="M74" s="125"/>
      <c r="N74" s="127"/>
      <c r="O74" s="127"/>
      <c r="P74" s="125"/>
    </row>
    <row r="75" spans="1:16" s="115" customFormat="1" ht="91.5" customHeight="1" x14ac:dyDescent="0.25">
      <c r="A75" s="383"/>
      <c r="B75" s="374"/>
      <c r="C75" s="374"/>
      <c r="D75" s="383"/>
      <c r="E75" s="383"/>
      <c r="F75" s="374"/>
      <c r="G75" s="374"/>
      <c r="H75" s="140">
        <f>IF(Matriz_V8!I338="","",Matriz_V8!I338)</f>
        <v>13.3</v>
      </c>
      <c r="I75" s="124" t="str">
        <f>IF(Matriz_V8!J338="","",Matriz_V8!J338)</f>
        <v/>
      </c>
      <c r="J75" s="376" t="str">
        <f>IF(Matriz_V8!AR338="","",Matriz_V8!AR338)</f>
        <v/>
      </c>
      <c r="K75" s="376"/>
      <c r="L75" s="125"/>
      <c r="M75" s="125"/>
      <c r="N75" s="127"/>
      <c r="O75" s="127"/>
      <c r="P75" s="125"/>
    </row>
    <row r="76" spans="1:16" s="115" customFormat="1" ht="91.5" customHeight="1" x14ac:dyDescent="0.25">
      <c r="A76" s="383"/>
      <c r="B76" s="374"/>
      <c r="C76" s="374"/>
      <c r="D76" s="383"/>
      <c r="E76" s="383"/>
      <c r="F76" s="374"/>
      <c r="G76" s="374"/>
      <c r="H76" s="140">
        <f>IF(Matriz_V8!I343="","",Matriz_V8!I343)</f>
        <v>13.4</v>
      </c>
      <c r="I76" s="124" t="str">
        <f>IF(Matriz_V8!J343="","",Matriz_V8!J343)</f>
        <v/>
      </c>
      <c r="J76" s="377" t="str">
        <f>IF(Matriz_V8!AR343="","",Matriz_V8!AR343)</f>
        <v/>
      </c>
      <c r="K76" s="378"/>
      <c r="L76" s="133"/>
      <c r="M76" s="125"/>
      <c r="N76" s="127"/>
      <c r="O76" s="127"/>
      <c r="P76" s="125"/>
    </row>
    <row r="77" spans="1:16" s="115" customFormat="1" ht="91.5" customHeight="1" x14ac:dyDescent="0.25">
      <c r="A77" s="384"/>
      <c r="B77" s="375"/>
      <c r="C77" s="375"/>
      <c r="D77" s="384"/>
      <c r="E77" s="384"/>
      <c r="F77" s="375"/>
      <c r="G77" s="375"/>
      <c r="H77" s="140">
        <f>IF(Matriz_V8!I348="","",Matriz_V8!I348)</f>
        <v>13.5</v>
      </c>
      <c r="I77" s="124" t="str">
        <f>IF(Matriz_V8!J348="","",Matriz_V8!J348)</f>
        <v/>
      </c>
      <c r="J77" s="377" t="str">
        <f>IF(Matriz_V8!AR348="","",Matriz_V8!AR348)</f>
        <v/>
      </c>
      <c r="K77" s="378"/>
      <c r="L77" s="133"/>
      <c r="M77" s="125"/>
      <c r="N77" s="127"/>
      <c r="O77" s="127"/>
      <c r="P77" s="125"/>
    </row>
    <row r="78" spans="1:16" s="115" customFormat="1" ht="91.5" customHeight="1" x14ac:dyDescent="0.25">
      <c r="A78" s="386" t="str">
        <f>IF(Matriz_V8!A353="","",Matriz_V8!A353)</f>
        <v>2025_14</v>
      </c>
      <c r="B78" s="389" t="str">
        <f>IF(Matriz_V8!E353="","",Matriz_V8!E353)</f>
        <v>Que se afecten las participaciones federales que le corresponden al  Estado, otorgadas como garantía y/o fuente de pago alterna de los financiamientos celebrados por el Insuvi y Ciapacov.</v>
      </c>
      <c r="C78" s="389" t="str">
        <f>IF(Matriz_V8!G353="","",Matriz_V8!G353)</f>
        <v>Administrativo</v>
      </c>
      <c r="D78" s="392">
        <f>IF(Matriz_V8!AF353="","",Matriz_V8!AF353)</f>
        <v>5</v>
      </c>
      <c r="E78" s="392">
        <f>IF(Matriz_V8!AG353="","",Matriz_V8!AG353)</f>
        <v>3</v>
      </c>
      <c r="F78" s="389" t="str">
        <f>CONCATENATE(Matriz_V8!AM353,Matriz_V8!AN353,Matriz_V8!AO353,Matriz_V8!AP353)</f>
        <v>III</v>
      </c>
      <c r="G78" s="379" t="str">
        <f>IF(Matriz_V8!AQ353="","",Matriz_V8!AQ353)</f>
        <v>REDUCIR EL RIESGO</v>
      </c>
      <c r="H78" s="141">
        <f>IF(Matriz_V8!I353="","",Matriz_V8!I353)</f>
        <v>14.1</v>
      </c>
      <c r="I78" s="128" t="str">
        <f>IF(Matriz_V8!J353="","",Matriz_V8!J353)</f>
        <v xml:space="preserve">Que ante un escenario de incapacidad de pago de los entes públicos avalados Insuvi y Ciapacov, el Estado en carácter de aval solidario, pague con cargo a las participaciones federales, las obligaciones derivadas de los financiamientos celebrados por esos entes públicos.  </v>
      </c>
      <c r="J78" s="370" t="str">
        <f>IF(Matriz_V8!AR353="","",Matriz_V8!AR353)</f>
        <v>Que el Estado sea notificado en tiempo y forma de las solicitudes de pago a fiduciario de las líneas de crédito avaladas.</v>
      </c>
      <c r="K78" s="370"/>
      <c r="L78" s="129" t="s">
        <v>2236</v>
      </c>
      <c r="M78" s="129" t="s">
        <v>2357</v>
      </c>
      <c r="N78" s="165" t="s">
        <v>2358</v>
      </c>
      <c r="O78" s="165" t="s">
        <v>2358</v>
      </c>
      <c r="P78" s="129" t="s">
        <v>2359</v>
      </c>
    </row>
    <row r="79" spans="1:16" s="115" customFormat="1" ht="91.5" customHeight="1" x14ac:dyDescent="0.25">
      <c r="A79" s="387"/>
      <c r="B79" s="390"/>
      <c r="C79" s="390"/>
      <c r="D79" s="387"/>
      <c r="E79" s="387"/>
      <c r="F79" s="390"/>
      <c r="G79" s="380"/>
      <c r="H79" s="141">
        <f>IF(Matriz_V8!I358="","",Matriz_V8!I358)</f>
        <v>14.2</v>
      </c>
      <c r="I79" s="128" t="str">
        <f>IF(Matriz_V8!J358="","",Matriz_V8!J358)</f>
        <v/>
      </c>
      <c r="J79" s="370" t="str">
        <f>IF(Matriz_V8!AR358="","",Matriz_V8!AR358)</f>
        <v>En el caso de la línea contingente de Ciapacov, que el banco acreditante informe al Estado sobre las disposiciones de la línea y fechas de vencimiento de pago del acreditado.</v>
      </c>
      <c r="K79" s="370"/>
      <c r="L79" s="129" t="s">
        <v>2236</v>
      </c>
      <c r="M79" s="129" t="s">
        <v>2357</v>
      </c>
      <c r="N79" s="165" t="s">
        <v>2360</v>
      </c>
      <c r="O79" s="165" t="s">
        <v>2361</v>
      </c>
      <c r="P79" s="129" t="s">
        <v>2362</v>
      </c>
    </row>
    <row r="80" spans="1:16" s="115" customFormat="1" ht="91.5" customHeight="1" x14ac:dyDescent="0.25">
      <c r="A80" s="387"/>
      <c r="B80" s="390"/>
      <c r="C80" s="390"/>
      <c r="D80" s="387"/>
      <c r="E80" s="387"/>
      <c r="F80" s="390"/>
      <c r="G80" s="380"/>
      <c r="H80" s="141">
        <f>IF(Matriz_V8!I363="","",Matriz_V8!I363)</f>
        <v>14.3</v>
      </c>
      <c r="I80" s="128" t="str">
        <f>IF(Matriz_V8!J363="","",Matriz_V8!J363)</f>
        <v/>
      </c>
      <c r="J80" s="370" t="str">
        <f>IF(Matriz_V8!AR363="","",Matriz_V8!AR363)</f>
        <v xml:space="preserve">Coordinación con los entes públicos avalados para dar seguimiento de que los créditos sean pagados de manera puntual y no se ejerza la garantía de pago.  </v>
      </c>
      <c r="K80" s="370"/>
      <c r="L80" s="129" t="s">
        <v>2236</v>
      </c>
      <c r="M80" s="129" t="s">
        <v>2357</v>
      </c>
      <c r="N80" s="165" t="s">
        <v>2363</v>
      </c>
      <c r="O80" s="165" t="s">
        <v>2361</v>
      </c>
      <c r="P80" s="129" t="s">
        <v>2364</v>
      </c>
    </row>
    <row r="81" spans="1:16" s="115" customFormat="1" ht="91.5" customHeight="1" x14ac:dyDescent="0.25">
      <c r="A81" s="387"/>
      <c r="B81" s="390"/>
      <c r="C81" s="390"/>
      <c r="D81" s="387"/>
      <c r="E81" s="387"/>
      <c r="F81" s="390"/>
      <c r="G81" s="380"/>
      <c r="H81" s="141">
        <f>IF(Matriz_V8!I368="","",Matriz_V8!I368)</f>
        <v>14.4</v>
      </c>
      <c r="I81" s="128" t="str">
        <f>IF(Matriz_V8!J368="","",Matriz_V8!J368)</f>
        <v/>
      </c>
      <c r="J81" s="371" t="str">
        <f>IF(Matriz_V8!AR368="","",Matriz_V8!AR368)</f>
        <v/>
      </c>
      <c r="K81" s="372"/>
      <c r="L81" s="134"/>
      <c r="M81" s="129"/>
      <c r="N81" s="165"/>
      <c r="O81" s="165"/>
      <c r="P81" s="129"/>
    </row>
    <row r="82" spans="1:16" s="115" customFormat="1" ht="91.5" customHeight="1" x14ac:dyDescent="0.25">
      <c r="A82" s="388"/>
      <c r="B82" s="391"/>
      <c r="C82" s="391"/>
      <c r="D82" s="388"/>
      <c r="E82" s="388"/>
      <c r="F82" s="391"/>
      <c r="G82" s="381"/>
      <c r="H82" s="141">
        <f>IF(Matriz_V8!I373="","",Matriz_V8!I373)</f>
        <v>14.5</v>
      </c>
      <c r="I82" s="128" t="str">
        <f>IF(Matriz_V8!J373="","",Matriz_V8!J373)</f>
        <v/>
      </c>
      <c r="J82" s="371" t="str">
        <f>IF(Matriz_V8!AR373="","",Matriz_V8!AR373)</f>
        <v/>
      </c>
      <c r="K82" s="372"/>
      <c r="L82" s="134"/>
      <c r="M82" s="129"/>
      <c r="N82" s="130"/>
      <c r="O82" s="130"/>
      <c r="P82" s="129"/>
    </row>
    <row r="83" spans="1:16" s="115" customFormat="1" ht="91.5" customHeight="1" x14ac:dyDescent="0.25">
      <c r="A83" s="382" t="str">
        <f>IF(Matriz_V8!A378="","",Matriz_V8!A378)</f>
        <v>2025_15</v>
      </c>
      <c r="B83" s="373" t="str">
        <f>IF(Matriz_V8!E378="","",Matriz_V8!E378)</f>
        <v>Emitir certificaciones de constancias de regularización de vehículos de procedencia extranjera,  con información falsa proporcionad por las entidades federativas donde  el vehículo fue registrado en su momento.</v>
      </c>
      <c r="C83" s="373" t="str">
        <f>IF(Matriz_V8!G378="","",Matriz_V8!G378)</f>
        <v>De Corrupción</v>
      </c>
      <c r="D83" s="385">
        <f>IF(Matriz_V8!AF378="","",Matriz_V8!AF378)</f>
        <v>3</v>
      </c>
      <c r="E83" s="385">
        <f>IF(Matriz_V8!AG378="","",Matriz_V8!AG378)</f>
        <v>1</v>
      </c>
      <c r="F83" s="373" t="str">
        <f>CONCATENATE(Matriz_V8!AM378,Matriz_V8!AN378,Matriz_V8!AO378,Matriz_V8!AP378)</f>
        <v>III</v>
      </c>
      <c r="G83" s="373" t="str">
        <f>IF(Matriz_V8!AQ378="","",Matriz_V8!AQ378)</f>
        <v>REDUCIR EL RIESGO</v>
      </c>
      <c r="H83" s="140">
        <f>IF(Matriz_V8!I378="","",Matriz_V8!I378)</f>
        <v>15.1</v>
      </c>
      <c r="I83" s="124" t="str">
        <f>IF(Matriz_V8!J378="","",Matriz_V8!J378)</f>
        <v>Omitir verificar que el contribuyente que solicita la certificación sea el propietario del vehículo</v>
      </c>
      <c r="J83" s="376" t="str">
        <f>IF(Matriz_V8!AR378="","",Matriz_V8!AR378)</f>
        <v>Verificar que la persona que solicita la constancia certificada, acredite la propiedad del vehículo de procedencia extranjera, a través de la factura, contrato de compraventa, pedimento de importación de la unidad.</v>
      </c>
      <c r="K83" s="376"/>
      <c r="L83" s="125" t="s">
        <v>2237</v>
      </c>
      <c r="M83" s="125" t="s">
        <v>2302</v>
      </c>
      <c r="N83" s="166">
        <v>45658</v>
      </c>
      <c r="O83" s="166">
        <v>46022</v>
      </c>
      <c r="P83" s="125" t="s">
        <v>2317</v>
      </c>
    </row>
    <row r="84" spans="1:16" s="115" customFormat="1" ht="91.5" customHeight="1" x14ac:dyDescent="0.25">
      <c r="A84" s="383"/>
      <c r="B84" s="374"/>
      <c r="C84" s="374"/>
      <c r="D84" s="383"/>
      <c r="E84" s="383"/>
      <c r="F84" s="374"/>
      <c r="G84" s="374"/>
      <c r="H84" s="140">
        <f>IF(Matriz_V8!I383="","",Matriz_V8!I383)</f>
        <v>15.2</v>
      </c>
      <c r="I84" s="124" t="str">
        <f>IF(Matriz_V8!J383="","",Matriz_V8!J383)</f>
        <v xml:space="preserve">Falsificación de la firma del Director de Área </v>
      </c>
      <c r="J84" s="376" t="str">
        <f>IF(Matriz_V8!AR383="","",Matriz_V8!AR383)</f>
        <v>Cotejar el oficio con el pago</v>
      </c>
      <c r="K84" s="376"/>
      <c r="L84" s="125" t="s">
        <v>2237</v>
      </c>
      <c r="M84" s="125" t="s">
        <v>2302</v>
      </c>
      <c r="N84" s="166">
        <v>45658</v>
      </c>
      <c r="O84" s="166">
        <v>46022</v>
      </c>
      <c r="P84" s="125" t="s">
        <v>2318</v>
      </c>
    </row>
    <row r="85" spans="1:16" s="115" customFormat="1" ht="91.5" customHeight="1" x14ac:dyDescent="0.25">
      <c r="A85" s="383"/>
      <c r="B85" s="374"/>
      <c r="C85" s="374"/>
      <c r="D85" s="383"/>
      <c r="E85" s="383"/>
      <c r="F85" s="374"/>
      <c r="G85" s="374"/>
      <c r="H85" s="140">
        <f>IF(Matriz_V8!I388="","",Matriz_V8!I388)</f>
        <v>15.3</v>
      </c>
      <c r="I85" s="124" t="str">
        <f>IF(Matriz_V8!J388="","",Matriz_V8!J388)</f>
        <v/>
      </c>
      <c r="J85" s="376" t="str">
        <f>IF(Matriz_V8!AR388="","",Matriz_V8!AR388)</f>
        <v/>
      </c>
      <c r="K85" s="376"/>
      <c r="L85" s="125"/>
      <c r="M85" s="125"/>
      <c r="N85" s="127"/>
      <c r="O85" s="127"/>
      <c r="P85" s="125"/>
    </row>
    <row r="86" spans="1:16" s="115" customFormat="1" ht="91.5" customHeight="1" x14ac:dyDescent="0.25">
      <c r="A86" s="383"/>
      <c r="B86" s="374"/>
      <c r="C86" s="374"/>
      <c r="D86" s="383"/>
      <c r="E86" s="383"/>
      <c r="F86" s="374"/>
      <c r="G86" s="374"/>
      <c r="H86" s="140">
        <f>IF(Matriz_V8!I393="","",Matriz_V8!I393)</f>
        <v>15.4</v>
      </c>
      <c r="I86" s="124" t="str">
        <f>IF(Matriz_V8!J393="","",Matriz_V8!J393)</f>
        <v/>
      </c>
      <c r="J86" s="377" t="str">
        <f>IF(Matriz_V8!AR393="","",Matriz_V8!AR393)</f>
        <v/>
      </c>
      <c r="K86" s="378"/>
      <c r="L86" s="133"/>
      <c r="M86" s="125"/>
      <c r="N86" s="127"/>
      <c r="O86" s="127"/>
      <c r="P86" s="125"/>
    </row>
    <row r="87" spans="1:16" s="115" customFormat="1" ht="91.5" customHeight="1" x14ac:dyDescent="0.25">
      <c r="A87" s="384"/>
      <c r="B87" s="375"/>
      <c r="C87" s="375"/>
      <c r="D87" s="384"/>
      <c r="E87" s="384"/>
      <c r="F87" s="375"/>
      <c r="G87" s="375"/>
      <c r="H87" s="140">
        <f>IF(Matriz_V8!I398="","",Matriz_V8!I398)</f>
        <v>15.5</v>
      </c>
      <c r="I87" s="124" t="str">
        <f>IF(Matriz_V8!J398="","",Matriz_V8!J398)</f>
        <v/>
      </c>
      <c r="J87" s="377" t="str">
        <f>IF(Matriz_V8!AR398="","",Matriz_V8!AR398)</f>
        <v/>
      </c>
      <c r="K87" s="378"/>
      <c r="L87" s="133"/>
      <c r="M87" s="125"/>
      <c r="N87" s="127"/>
      <c r="O87" s="127"/>
      <c r="P87" s="125"/>
    </row>
    <row r="88" spans="1:16" s="115" customFormat="1" ht="91.5" customHeight="1" x14ac:dyDescent="0.25">
      <c r="A88" s="386" t="str">
        <f>IF(Matriz_V8!A403="","",Matriz_V8!A403)</f>
        <v>2025_16</v>
      </c>
      <c r="B88" s="389" t="str">
        <f>IF(Matriz_V8!E403="","",Matriz_V8!E403)</f>
        <v>Realizar la notificación de los actos administrativos sin seguir las formalidades estabelcidas en el Código Fiscal Federal y en el Código Fiscal Para el Estado de Colima.</v>
      </c>
      <c r="C88" s="389" t="str">
        <f>IF(Matriz_V8!G403="","",Matriz_V8!G403)</f>
        <v>Legal</v>
      </c>
      <c r="D88" s="392">
        <f>IF(Matriz_V8!AF403="","",Matriz_V8!AF403)</f>
        <v>5</v>
      </c>
      <c r="E88" s="392">
        <f>IF(Matriz_V8!AG403="","",Matriz_V8!AG403)</f>
        <v>2</v>
      </c>
      <c r="F88" s="389" t="str">
        <f>CONCATENATE(Matriz_V8!AM403,Matriz_V8!AN403,Matriz_V8!AO403,Matriz_V8!AP403)</f>
        <v>III</v>
      </c>
      <c r="G88" s="379" t="str">
        <f>IF(Matriz_V8!AQ403="","",Matriz_V8!AQ403)</f>
        <v>REDUCIR EL RIESGO</v>
      </c>
      <c r="H88" s="141">
        <f>IF(Matriz_V8!I403="","",Matriz_V8!I403)</f>
        <v>16.100000000000001</v>
      </c>
      <c r="I88" s="128" t="str">
        <f>IF(Matriz_V8!J403="","",Matriz_V8!J403)</f>
        <v>El personal que funge como notificador- ejecutor de la Dirección de Recaudacion, no cuente con los conocimientos necesarios para llevar a cabo la notificacion de los actos administrativos, o que aún teniendo dichos conocimientos, omita realizarlo siguiendo las formalidades establecidas en ley.</v>
      </c>
      <c r="J88" s="370" t="str">
        <f>IF(Matriz_V8!AR403="","",Matriz_V8!AR403)</f>
        <v>Capacitar de forma permanente al personal externo que realiza dichas acciones, actualizando dentro del marco normativo aplicable.</v>
      </c>
      <c r="K88" s="370"/>
      <c r="L88" s="129" t="s">
        <v>2244</v>
      </c>
      <c r="M88" s="129" t="s">
        <v>2303</v>
      </c>
      <c r="N88" s="165" t="s">
        <v>2304</v>
      </c>
      <c r="O88" s="165" t="s">
        <v>2305</v>
      </c>
      <c r="P88" s="129" t="s">
        <v>2311</v>
      </c>
    </row>
    <row r="89" spans="1:16" s="115" customFormat="1" ht="91.5" customHeight="1" x14ac:dyDescent="0.25">
      <c r="A89" s="387"/>
      <c r="B89" s="390"/>
      <c r="C89" s="390"/>
      <c r="D89" s="387"/>
      <c r="E89" s="387"/>
      <c r="F89" s="390"/>
      <c r="G89" s="380"/>
      <c r="H89" s="141">
        <f>IF(Matriz_V8!I408="","",Matriz_V8!I408)</f>
        <v>16.2</v>
      </c>
      <c r="I89" s="128" t="str">
        <f>IF(Matriz_V8!J408="","",Matriz_V8!J408)</f>
        <v/>
      </c>
      <c r="J89" s="370" t="str">
        <f>IF(Matriz_V8!AR408="","",Matriz_V8!AR408)</f>
        <v/>
      </c>
      <c r="K89" s="370"/>
      <c r="L89" s="129"/>
      <c r="M89" s="129"/>
      <c r="N89" s="130"/>
      <c r="O89" s="130"/>
      <c r="P89" s="129"/>
    </row>
    <row r="90" spans="1:16" s="115" customFormat="1" ht="91.5" customHeight="1" x14ac:dyDescent="0.25">
      <c r="A90" s="387"/>
      <c r="B90" s="390"/>
      <c r="C90" s="390"/>
      <c r="D90" s="387"/>
      <c r="E90" s="387"/>
      <c r="F90" s="390"/>
      <c r="G90" s="380"/>
      <c r="H90" s="141">
        <f>IF(Matriz_V8!I413="","",Matriz_V8!I413)</f>
        <v>16.3</v>
      </c>
      <c r="I90" s="128" t="str">
        <f>IF(Matriz_V8!J413="","",Matriz_V8!J413)</f>
        <v/>
      </c>
      <c r="J90" s="370" t="str">
        <f>IF(Matriz_V8!AR413="","",Matriz_V8!AR413)</f>
        <v/>
      </c>
      <c r="K90" s="370"/>
      <c r="L90" s="129"/>
      <c r="M90" s="129"/>
      <c r="N90" s="130"/>
      <c r="O90" s="130"/>
      <c r="P90" s="129"/>
    </row>
    <row r="91" spans="1:16" s="115" customFormat="1" ht="91.5" customHeight="1" x14ac:dyDescent="0.25">
      <c r="A91" s="387"/>
      <c r="B91" s="390"/>
      <c r="C91" s="390"/>
      <c r="D91" s="387"/>
      <c r="E91" s="387"/>
      <c r="F91" s="390"/>
      <c r="G91" s="380"/>
      <c r="H91" s="141">
        <f>IF(Matriz_V8!I418="","",Matriz_V8!I418)</f>
        <v>16.399999999999999</v>
      </c>
      <c r="I91" s="128" t="str">
        <f>IF(Matriz_V8!J418="","",Matriz_V8!J418)</f>
        <v/>
      </c>
      <c r="J91" s="371" t="str">
        <f>IF(Matriz_V8!AR418="","",Matriz_V8!AR418)</f>
        <v/>
      </c>
      <c r="K91" s="372"/>
      <c r="L91" s="134"/>
      <c r="M91" s="129"/>
      <c r="N91" s="130"/>
      <c r="O91" s="130"/>
      <c r="P91" s="129"/>
    </row>
    <row r="92" spans="1:16" s="115" customFormat="1" ht="91.5" customHeight="1" x14ac:dyDescent="0.25">
      <c r="A92" s="388"/>
      <c r="B92" s="391"/>
      <c r="C92" s="391"/>
      <c r="D92" s="388"/>
      <c r="E92" s="388"/>
      <c r="F92" s="391"/>
      <c r="G92" s="381"/>
      <c r="H92" s="141">
        <f>IF(Matriz_V8!I423="","",Matriz_V8!I423)</f>
        <v>16.5</v>
      </c>
      <c r="I92" s="128" t="str">
        <f>IF(Matriz_V8!J423="","",Matriz_V8!J423)</f>
        <v/>
      </c>
      <c r="J92" s="371" t="str">
        <f>IF(Matriz_V8!AR423="","",Matriz_V8!AR423)</f>
        <v/>
      </c>
      <c r="K92" s="372"/>
      <c r="L92" s="134"/>
      <c r="M92" s="129"/>
      <c r="N92" s="130"/>
      <c r="O92" s="130"/>
      <c r="P92" s="129"/>
    </row>
    <row r="93" spans="1:16" s="115" customFormat="1" ht="91.5" customHeight="1" x14ac:dyDescent="0.25">
      <c r="A93" s="382" t="str">
        <f>IF(Matriz_V8!A428="","",Matriz_V8!A428)</f>
        <v>2025_17</v>
      </c>
      <c r="B93" s="373" t="str">
        <f>IF(Matriz_V8!E428="","",Matriz_V8!E428)</f>
        <v>Facultades de comprobación practicadas fuera del marco normativo</v>
      </c>
      <c r="C93" s="373" t="str">
        <f>IF(Matriz_V8!G428="","",Matriz_V8!G428)</f>
        <v>Sustantivo</v>
      </c>
      <c r="D93" s="385">
        <f>IF(Matriz_V8!AF428="","",Matriz_V8!AF428)</f>
        <v>8</v>
      </c>
      <c r="E93" s="385">
        <f>IF(Matriz_V8!AG428="","",Matriz_V8!AG428)</f>
        <v>5</v>
      </c>
      <c r="F93" s="373" t="str">
        <f>CONCATENATE(Matriz_V8!AM428,Matriz_V8!AN428,Matriz_V8!AO428,Matriz_V8!AP428)</f>
        <v>IV</v>
      </c>
      <c r="G93" s="373" t="str">
        <f>IF(Matriz_V8!AQ428="","",Matriz_V8!AQ428)</f>
        <v>REDUCIR EL RIESGO</v>
      </c>
      <c r="H93" s="140">
        <f>IF(Matriz_V8!I428="","",Matriz_V8!I428)</f>
        <v>17.100000000000001</v>
      </c>
      <c r="I93" s="124" t="str">
        <f>IF(Matriz_V8!J428="","",Matriz_V8!J428)</f>
        <v>Personal operativo no cuenta con la suficiente capacitación, desactualizado en la normativa</v>
      </c>
      <c r="J93" s="376" t="str">
        <f>IF(Matriz_V8!AR428="","",Matriz_V8!AR428)</f>
        <v xml:space="preserve">Impulsar al personal a tomar los cursos de capacitación brindados por el Servicio de Administración Tributaria, en materia de las estrategias de fiscalización para auditores, y verificar que estos sean acreditados mediante las constancias de participación otorgadas por su asistencia a los mismos. </v>
      </c>
      <c r="K93" s="376"/>
      <c r="L93" s="125" t="s">
        <v>2274</v>
      </c>
      <c r="M93" s="125" t="s">
        <v>2275</v>
      </c>
      <c r="N93" s="166">
        <v>45658</v>
      </c>
      <c r="O93" s="166">
        <v>46022</v>
      </c>
      <c r="P93" s="125" t="s">
        <v>2276</v>
      </c>
    </row>
    <row r="94" spans="1:16" s="115" customFormat="1" ht="91.5" customHeight="1" x14ac:dyDescent="0.25">
      <c r="A94" s="383"/>
      <c r="B94" s="374"/>
      <c r="C94" s="374"/>
      <c r="D94" s="383"/>
      <c r="E94" s="383"/>
      <c r="F94" s="374"/>
      <c r="G94" s="374"/>
      <c r="H94" s="140">
        <f>IF(Matriz_V8!I433="","",Matriz_V8!I433)</f>
        <v>17.2</v>
      </c>
      <c r="I94" s="124" t="str">
        <f>IF(Matriz_V8!J433="","",Matriz_V8!J433)</f>
        <v>No se cuenta con el suficiente personal en la Dirección</v>
      </c>
      <c r="J94" s="376" t="str">
        <f>IF(Matriz_V8!AR433="","",Matriz_V8!AR433)</f>
        <v>Seguimiento de las gestiones necesarias para la contratación del personal faltante para cubrir la totalidad de la plantilla laboral prevista en el organigrama institucional y el manual de organización.</v>
      </c>
      <c r="K94" s="376"/>
      <c r="L94" s="125" t="s">
        <v>2274</v>
      </c>
      <c r="M94" s="125" t="s">
        <v>2275</v>
      </c>
      <c r="N94" s="166">
        <v>45658</v>
      </c>
      <c r="O94" s="166">
        <v>46022</v>
      </c>
      <c r="P94" s="125" t="s">
        <v>2277</v>
      </c>
    </row>
    <row r="95" spans="1:16" s="115" customFormat="1" ht="91.5" customHeight="1" x14ac:dyDescent="0.25">
      <c r="A95" s="383"/>
      <c r="B95" s="374"/>
      <c r="C95" s="374"/>
      <c r="D95" s="383"/>
      <c r="E95" s="383"/>
      <c r="F95" s="374"/>
      <c r="G95" s="374"/>
      <c r="H95" s="140">
        <f>IF(Matriz_V8!I438="","",Matriz_V8!I438)</f>
        <v>17.3</v>
      </c>
      <c r="I95" s="124" t="str">
        <f>IF(Matriz_V8!J438="","",Matriz_V8!J438)</f>
        <v>Sobornos otorgados al personal por parte de los contribuyentes</v>
      </c>
      <c r="J95" s="376" t="str">
        <f>IF(Matriz_V8!AR438="","",Matriz_V8!AR438)</f>
        <v>Realizar revisiones de los proyectos elaborados por las áreas operativas; realizar sesiones del comité de seguimiento y evaluación de auditoría en cada una de las revisiones que tengan a su cargo las áreas operativas; promover la acreditación del curso de ética pública y de la competencia fundamental "Principios y Valores Institucionales". Así como de los cursos ofrecidos por el SAT en materia de delitos cometidos por los servidores públicos; y dar cumplimiento a las recomendaciones y áreas de oportunidad emitidas por el SAT, derivadas de las verificaciones.</v>
      </c>
      <c r="K95" s="376"/>
      <c r="L95" s="125" t="s">
        <v>2274</v>
      </c>
      <c r="M95" s="125" t="s">
        <v>2275</v>
      </c>
      <c r="N95" s="166">
        <v>45658</v>
      </c>
      <c r="O95" s="166">
        <v>46022</v>
      </c>
      <c r="P95" s="125" t="s">
        <v>2278</v>
      </c>
    </row>
    <row r="96" spans="1:16" s="115" customFormat="1" ht="91.5" customHeight="1" x14ac:dyDescent="0.25">
      <c r="A96" s="383"/>
      <c r="B96" s="374"/>
      <c r="C96" s="374"/>
      <c r="D96" s="383"/>
      <c r="E96" s="383"/>
      <c r="F96" s="374"/>
      <c r="G96" s="374"/>
      <c r="H96" s="140">
        <f>IF(Matriz_V8!I443="","",Matriz_V8!I443)</f>
        <v>17.399999999999999</v>
      </c>
      <c r="I96" s="124" t="str">
        <f>IF(Matriz_V8!J443="","",Matriz_V8!J443)</f>
        <v>Equipos de computo obsoletos así como desactualizados</v>
      </c>
      <c r="J96" s="377" t="str">
        <f>IF(Matriz_V8!AR443="","",Matriz_V8!AR443)</f>
        <v>Solicitar a la Dirección General de Ingresos la compra de equipo nuevo, así como la compra de las licencias de software y antivirus para los mismos.</v>
      </c>
      <c r="K96" s="378"/>
      <c r="L96" s="133" t="s">
        <v>2274</v>
      </c>
      <c r="M96" s="125" t="s">
        <v>2275</v>
      </c>
      <c r="N96" s="166">
        <v>45658</v>
      </c>
      <c r="O96" s="166">
        <v>46022</v>
      </c>
      <c r="P96" s="125" t="s">
        <v>2279</v>
      </c>
    </row>
    <row r="97" spans="1:16" s="115" customFormat="1" ht="91.5" customHeight="1" x14ac:dyDescent="0.25">
      <c r="A97" s="384"/>
      <c r="B97" s="375"/>
      <c r="C97" s="375"/>
      <c r="D97" s="384"/>
      <c r="E97" s="384"/>
      <c r="F97" s="375"/>
      <c r="G97" s="375"/>
      <c r="H97" s="140">
        <f>IF(Matriz_V8!I448="","",Matriz_V8!I448)</f>
        <v>17.5</v>
      </c>
      <c r="I97" s="124" t="str">
        <f>IF(Matriz_V8!J448="","",Matriz_V8!J448)</f>
        <v>Las instalaciones son inadecuadas para la cantidad del personal que labora en la Dirección</v>
      </c>
      <c r="J97" s="377" t="str">
        <f>IF(Matriz_V8!AR448="","",Matriz_V8!AR448)</f>
        <v>Realizar las gestiones necesarias para la ampliación y adecuación de la Dirección.</v>
      </c>
      <c r="K97" s="378"/>
      <c r="L97" s="133" t="s">
        <v>2274</v>
      </c>
      <c r="M97" s="125" t="s">
        <v>2275</v>
      </c>
      <c r="N97" s="166">
        <v>45658</v>
      </c>
      <c r="O97" s="166">
        <v>46022</v>
      </c>
      <c r="P97" s="125" t="s">
        <v>2280</v>
      </c>
    </row>
    <row r="98" spans="1:16" s="115" customFormat="1" ht="91.5" customHeight="1" x14ac:dyDescent="0.25">
      <c r="A98" s="386" t="str">
        <f>IF(Matriz_V8!A453="","",Matriz_V8!A453)</f>
        <v>2025_18</v>
      </c>
      <c r="B98" s="389" t="str">
        <f>IF(Matriz_V8!E453="","",Matriz_V8!E453)</f>
        <v>Proporcionar  documentación incompleta o incorrecta a las solicitudes de información de instancias fiscalizadoras, puede originar multas además de observaciones</v>
      </c>
      <c r="C98" s="389" t="str">
        <f>IF(Matriz_V8!G453="","",Matriz_V8!G453)</f>
        <v>Administrativo</v>
      </c>
      <c r="D98" s="392">
        <f>IF(Matriz_V8!AF453="","",Matriz_V8!AF453)</f>
        <v>6</v>
      </c>
      <c r="E98" s="392">
        <f>IF(Matriz_V8!AG453="","",Matriz_V8!AG453)</f>
        <v>6</v>
      </c>
      <c r="F98" s="389" t="str">
        <f>CONCATENATE(Matriz_V8!AM453,Matriz_V8!AN453,Matriz_V8!AO453,Matriz_V8!AP453)</f>
        <v>I</v>
      </c>
      <c r="G98" s="379" t="str">
        <f>IF(Matriz_V8!AQ453="","",Matriz_V8!AQ453)</f>
        <v>REDUCIR EL RIESGO</v>
      </c>
      <c r="H98" s="141">
        <f>IF(Matriz_V8!I453="","",Matriz_V8!I453)</f>
        <v>18.100000000000001</v>
      </c>
      <c r="I98" s="128" t="str">
        <f>IF(Matriz_V8!J453="","",Matriz_V8!J453)</f>
        <v xml:space="preserve">Las Direcciones a cargo no proporcionen la información que se les requiere </v>
      </c>
      <c r="J98" s="370" t="str">
        <f>IF(Matriz_V8!AR453="","",Matriz_V8!AR453)</f>
        <v xml:space="preserve">Efectuar de manera correcta la clasificación de los requerimientos de información para canalizar de la misma forma a las áreas responsables de su atención.                                                                                                        </v>
      </c>
      <c r="K98" s="370"/>
      <c r="L98" s="129" t="s">
        <v>2383</v>
      </c>
      <c r="M98" s="129" t="s">
        <v>2407</v>
      </c>
      <c r="N98" s="165">
        <v>45658</v>
      </c>
      <c r="O98" s="165">
        <v>46022</v>
      </c>
      <c r="P98" s="129" t="s">
        <v>2412</v>
      </c>
    </row>
    <row r="99" spans="1:16" s="115" customFormat="1" ht="91.5" customHeight="1" x14ac:dyDescent="0.25">
      <c r="A99" s="387"/>
      <c r="B99" s="390"/>
      <c r="C99" s="390"/>
      <c r="D99" s="387"/>
      <c r="E99" s="387"/>
      <c r="F99" s="390"/>
      <c r="G99" s="380"/>
      <c r="H99" s="141">
        <f>IF(Matriz_V8!I458="","",Matriz_V8!I458)</f>
        <v>18.2</v>
      </c>
      <c r="I99" s="128" t="str">
        <f>IF(Matriz_V8!J458="","",Matriz_V8!J458)</f>
        <v>Falta de revisión de seguimiento a la información proporcionada</v>
      </c>
      <c r="J99" s="370" t="str">
        <f>IF(Matriz_V8!AR458="","",Matriz_V8!AR458)</f>
        <v>Mantener comunicación constante con las áreas responsables de proporcionar la información para en caso de haber errores en la canalización de solicitudes, efectuar las correcciones pertinentes y enviar al área responsable de su atención.</v>
      </c>
      <c r="K99" s="370"/>
      <c r="L99" s="129" t="s">
        <v>2383</v>
      </c>
      <c r="M99" s="129" t="s">
        <v>2407</v>
      </c>
      <c r="N99" s="165">
        <v>45658</v>
      </c>
      <c r="O99" s="165">
        <v>46022</v>
      </c>
      <c r="P99" s="129" t="s">
        <v>2408</v>
      </c>
    </row>
    <row r="100" spans="1:16" s="115" customFormat="1" ht="91.5" customHeight="1" x14ac:dyDescent="0.25">
      <c r="A100" s="387"/>
      <c r="B100" s="390"/>
      <c r="C100" s="390"/>
      <c r="D100" s="387"/>
      <c r="E100" s="387"/>
      <c r="F100" s="390"/>
      <c r="G100" s="380"/>
      <c r="H100" s="141">
        <f>IF(Matriz_V8!I463="","",Matriz_V8!I463)</f>
        <v>18.3</v>
      </c>
      <c r="I100" s="128" t="str">
        <f>IF(Matriz_V8!J463="","",Matriz_V8!J463)</f>
        <v>Omitir solicitar y complementar información entre las áreas responsables de atender los requerimientos</v>
      </c>
      <c r="J100" s="370" t="str">
        <f>IF(Matriz_V8!AR463="","",Matriz_V8!AR463)</f>
        <v>Solicitar mantenimiento o cambio de los equipos de cómputo para que sean funcionales.</v>
      </c>
      <c r="K100" s="370"/>
      <c r="L100" s="129" t="s">
        <v>2383</v>
      </c>
      <c r="M100" s="129" t="s">
        <v>2407</v>
      </c>
      <c r="N100" s="165">
        <v>45658</v>
      </c>
      <c r="O100" s="165">
        <v>46022</v>
      </c>
      <c r="P100" s="129" t="s">
        <v>2413</v>
      </c>
    </row>
    <row r="101" spans="1:16" s="115" customFormat="1" ht="91.5" customHeight="1" x14ac:dyDescent="0.25">
      <c r="A101" s="387"/>
      <c r="B101" s="390"/>
      <c r="C101" s="390"/>
      <c r="D101" s="387"/>
      <c r="E101" s="387"/>
      <c r="F101" s="390"/>
      <c r="G101" s="380"/>
      <c r="H101" s="141">
        <f>IF(Matriz_V8!I468="","",Matriz_V8!I468)</f>
        <v>18.399999999999999</v>
      </c>
      <c r="I101" s="128" t="str">
        <f>IF(Matriz_V8!J468="","",Matriz_V8!J468)</f>
        <v>Equipos de cómputo obsoletos</v>
      </c>
      <c r="J101" s="371" t="str">
        <f>IF(Matriz_V8!AR468="","",Matriz_V8!AR468)</f>
        <v/>
      </c>
      <c r="K101" s="372"/>
      <c r="L101" s="134"/>
      <c r="M101" s="129"/>
      <c r="N101" s="130"/>
      <c r="O101" s="130"/>
      <c r="P101" s="129"/>
    </row>
    <row r="102" spans="1:16" s="115" customFormat="1" ht="91.5" customHeight="1" x14ac:dyDescent="0.25">
      <c r="A102" s="388"/>
      <c r="B102" s="391"/>
      <c r="C102" s="391"/>
      <c r="D102" s="388"/>
      <c r="E102" s="388"/>
      <c r="F102" s="391"/>
      <c r="G102" s="381"/>
      <c r="H102" s="141">
        <f>IF(Matriz_V8!I473="","",Matriz_V8!I473)</f>
        <v>18.5</v>
      </c>
      <c r="I102" s="128" t="str">
        <f>IF(Matriz_V8!J473="","",Matriz_V8!J473)</f>
        <v/>
      </c>
      <c r="J102" s="371" t="str">
        <f>IF(Matriz_V8!AR473="","",Matriz_V8!AR473)</f>
        <v/>
      </c>
      <c r="K102" s="372"/>
      <c r="L102" s="134"/>
      <c r="M102" s="129"/>
      <c r="N102" s="130"/>
      <c r="O102" s="130"/>
      <c r="P102" s="129"/>
    </row>
    <row r="103" spans="1:16" s="115" customFormat="1" ht="91.5" customHeight="1" x14ac:dyDescent="0.25">
      <c r="A103" s="382" t="str">
        <f>IF(Matriz_V8!A478="","",Matriz_V8!A478)</f>
        <v>2025_19</v>
      </c>
      <c r="B103" s="373" t="str">
        <f>IF(Matriz_V8!E478="","",Matriz_V8!E478)</f>
        <v>Proporcionar documentación incompleta o incorrecta que no solvente las observaciones determinadas por las instancias fiscalizadora, pueden convertirse en Solicitudes de Aclaración o Pliegos de Observaciones</v>
      </c>
      <c r="C103" s="373" t="str">
        <f>IF(Matriz_V8!G478="","",Matriz_V8!G478)</f>
        <v>Administrativo</v>
      </c>
      <c r="D103" s="385">
        <f>IF(Matriz_V8!AF478="","",Matriz_V8!AF478)</f>
        <v>6</v>
      </c>
      <c r="E103" s="385">
        <f>IF(Matriz_V8!AG478="","",Matriz_V8!AG478)</f>
        <v>6</v>
      </c>
      <c r="F103" s="373" t="e">
        <f>CONCATENATE(Matriz_V8!AM478,Matriz_V8!AN478,Matriz_V8!AO478,Matriz_V8!AP478)</f>
        <v>#REF!</v>
      </c>
      <c r="G103" s="373" t="str">
        <f>IF(Matriz_V8!AQ478="","",Matriz_V8!AQ478)</f>
        <v>REDUCIR EL RIESGO</v>
      </c>
      <c r="H103" s="140">
        <f>IF(Matriz_V8!I478="","",Matriz_V8!I478)</f>
        <v>19.100000000000001</v>
      </c>
      <c r="I103" s="124" t="str">
        <f>IF(Matriz_V8!J478="","",Matriz_V8!J478)</f>
        <v>Las Direcciones o áreas encargadas de desvirtuar las observaciones no proporcionen la información y documentación que logre solventarlas.</v>
      </c>
      <c r="J103" s="376" t="str">
        <f>IF(Matriz_V8!AR478="","",Matriz_V8!AR478)</f>
        <v>Mantener constante comunicación con las áreas responsables de atender a las observaciones determinadas, brindar asesoría respecto a la forma de solventación, revisar cualitativa y cuantitativamente la información para valorar la posibilidad de su solventación. En caso de ser necesario solicitar se integre información adicional.</v>
      </c>
      <c r="K103" s="376"/>
      <c r="L103" s="125" t="s">
        <v>2383</v>
      </c>
      <c r="M103" s="125" t="s">
        <v>2407</v>
      </c>
      <c r="N103" s="126">
        <v>45688</v>
      </c>
      <c r="O103" s="126">
        <v>46022</v>
      </c>
      <c r="P103" s="125" t="s">
        <v>2408</v>
      </c>
    </row>
    <row r="104" spans="1:16" s="115" customFormat="1" ht="91.5" customHeight="1" x14ac:dyDescent="0.25">
      <c r="A104" s="383"/>
      <c r="B104" s="374"/>
      <c r="C104" s="374"/>
      <c r="D104" s="383"/>
      <c r="E104" s="383"/>
      <c r="F104" s="374"/>
      <c r="G104" s="374"/>
      <c r="H104" s="140">
        <f>IF(Matriz_V8!I483="","",Matriz_V8!I483)</f>
        <v>19.2</v>
      </c>
      <c r="I104" s="124" t="str">
        <f>IF(Matriz_V8!J483="","",Matriz_V8!J483)</f>
        <v xml:space="preserve">Falta de revisión de seguimiento a la información proporcionada </v>
      </c>
      <c r="J104" s="376" t="str">
        <f>IF(Matriz_V8!AR483="","",Matriz_V8!AR483)</f>
        <v/>
      </c>
      <c r="K104" s="376"/>
      <c r="L104" s="125"/>
      <c r="M104" s="125"/>
      <c r="N104" s="127"/>
      <c r="O104" s="127"/>
      <c r="P104" s="125"/>
    </row>
    <row r="105" spans="1:16" s="115" customFormat="1" ht="91.5" customHeight="1" x14ac:dyDescent="0.25">
      <c r="A105" s="383"/>
      <c r="B105" s="374"/>
      <c r="C105" s="374"/>
      <c r="D105" s="383"/>
      <c r="E105" s="383"/>
      <c r="F105" s="374"/>
      <c r="G105" s="374"/>
      <c r="H105" s="140">
        <f>IF(Matriz_V8!I488="","",Matriz_V8!I488)</f>
        <v>19.3</v>
      </c>
      <c r="I105" s="124" t="str">
        <f>IF(Matriz_V8!J488="","",Matriz_V8!J488)</f>
        <v>Falta de comunicación y asesoría con las áreas para entregar información completa, veraz y oportuna para solventar sus observaciones</v>
      </c>
      <c r="J105" s="376" t="str">
        <f>IF(Matriz_V8!AR488="","",Matriz_V8!AR488)</f>
        <v/>
      </c>
      <c r="K105" s="376"/>
      <c r="L105" s="125"/>
      <c r="M105" s="125"/>
      <c r="N105" s="127"/>
      <c r="O105" s="127"/>
      <c r="P105" s="125"/>
    </row>
    <row r="106" spans="1:16" s="115" customFormat="1" ht="91.5" customHeight="1" x14ac:dyDescent="0.25">
      <c r="A106" s="383"/>
      <c r="B106" s="374"/>
      <c r="C106" s="374"/>
      <c r="D106" s="383"/>
      <c r="E106" s="383"/>
      <c r="F106" s="374"/>
      <c r="G106" s="374"/>
      <c r="H106" s="140">
        <f>IF(Matriz_V8!I493="","",Matriz_V8!I493)</f>
        <v>19.399999999999999</v>
      </c>
      <c r="I106" s="124" t="str">
        <f>IF(Matriz_V8!J493="","",Matriz_V8!J493)</f>
        <v/>
      </c>
      <c r="J106" s="377" t="str">
        <f>IF(Matriz_V8!AR493="","",Matriz_V8!AR493)</f>
        <v/>
      </c>
      <c r="K106" s="378"/>
      <c r="L106" s="133"/>
      <c r="M106" s="125"/>
      <c r="N106" s="127"/>
      <c r="O106" s="127"/>
      <c r="P106" s="125"/>
    </row>
    <row r="107" spans="1:16" s="115" customFormat="1" ht="91.5" customHeight="1" x14ac:dyDescent="0.25">
      <c r="A107" s="384"/>
      <c r="B107" s="375"/>
      <c r="C107" s="375"/>
      <c r="D107" s="384"/>
      <c r="E107" s="384"/>
      <c r="F107" s="375"/>
      <c r="G107" s="375"/>
      <c r="H107" s="140">
        <f>IF(Matriz_V8!I498="","",Matriz_V8!I498)</f>
        <v>19.5</v>
      </c>
      <c r="I107" s="124" t="str">
        <f>IF(Matriz_V8!J498="","",Matriz_V8!J498)</f>
        <v/>
      </c>
      <c r="J107" s="377" t="str">
        <f>IF(Matriz_V8!AR498="","",Matriz_V8!AR498)</f>
        <v/>
      </c>
      <c r="K107" s="378"/>
      <c r="L107" s="133"/>
      <c r="M107" s="125"/>
      <c r="N107" s="127"/>
      <c r="O107" s="127"/>
      <c r="P107" s="125"/>
    </row>
    <row r="108" spans="1:16" s="115" customFormat="1" ht="91.5" customHeight="1" x14ac:dyDescent="0.25">
      <c r="A108" s="386" t="str">
        <f>IF(Matriz_V8!A503="","",Matriz_V8!A503)</f>
        <v/>
      </c>
      <c r="B108" s="389" t="str">
        <f>IF(Matriz_V8!E503="","",Matriz_V8!E503)</f>
        <v/>
      </c>
      <c r="C108" s="389" t="str">
        <f>IF(Matriz_V8!G503="","",Matriz_V8!G503)</f>
        <v/>
      </c>
      <c r="D108" s="392" t="str">
        <f>IF(Matriz_V8!AF503="","",Matriz_V8!AF503)</f>
        <v/>
      </c>
      <c r="E108" s="392" t="str">
        <f>IF(Matriz_V8!AG503="","",Matriz_V8!AG503)</f>
        <v/>
      </c>
      <c r="F108" s="389" t="str">
        <f>CONCATENATE(Matriz_V8!AM503,Matriz_V8!AN503,Matriz_V8!AO503,Matriz_V8!AP503)</f>
        <v/>
      </c>
      <c r="G108" s="379" t="str">
        <f>IF(Matriz_V8!AQ503="","",Matriz_V8!AQ503)</f>
        <v/>
      </c>
      <c r="H108" s="141">
        <f>IF(Matriz_V8!I503="","",Matriz_V8!I503)</f>
        <v>20.100000000000001</v>
      </c>
      <c r="I108" s="128" t="str">
        <f>IF(Matriz_V8!J503="","",Matriz_V8!J503)</f>
        <v/>
      </c>
      <c r="J108" s="370" t="str">
        <f>IF(Matriz_V8!AR503="","",Matriz_V8!AR503)</f>
        <v/>
      </c>
      <c r="K108" s="370"/>
      <c r="L108" s="129"/>
      <c r="M108" s="129"/>
      <c r="N108" s="130"/>
      <c r="O108" s="130"/>
      <c r="P108" s="129"/>
    </row>
    <row r="109" spans="1:16" s="115" customFormat="1" ht="91.5" customHeight="1" x14ac:dyDescent="0.25">
      <c r="A109" s="387"/>
      <c r="B109" s="390"/>
      <c r="C109" s="390"/>
      <c r="D109" s="387"/>
      <c r="E109" s="387"/>
      <c r="F109" s="390"/>
      <c r="G109" s="380"/>
      <c r="H109" s="141">
        <f>IF(Matriz_V8!I508="","",Matriz_V8!I508)</f>
        <v>20.2</v>
      </c>
      <c r="I109" s="128" t="str">
        <f>IF(Matriz_V8!J508="","",Matriz_V8!J508)</f>
        <v/>
      </c>
      <c r="J109" s="370" t="str">
        <f>IF(Matriz_V8!AR508="","",Matriz_V8!AR508)</f>
        <v/>
      </c>
      <c r="K109" s="370"/>
      <c r="L109" s="129"/>
      <c r="M109" s="129"/>
      <c r="N109" s="130"/>
      <c r="O109" s="130"/>
      <c r="P109" s="129"/>
    </row>
    <row r="110" spans="1:16" s="115" customFormat="1" ht="91.5" customHeight="1" x14ac:dyDescent="0.25">
      <c r="A110" s="387"/>
      <c r="B110" s="390"/>
      <c r="C110" s="390"/>
      <c r="D110" s="387"/>
      <c r="E110" s="387"/>
      <c r="F110" s="390"/>
      <c r="G110" s="380"/>
      <c r="H110" s="141">
        <f>IF(Matriz_V8!I513="","",Matriz_V8!I513)</f>
        <v>20.3</v>
      </c>
      <c r="I110" s="128" t="str">
        <f>IF(Matriz_V8!J513="","",Matriz_V8!J513)</f>
        <v/>
      </c>
      <c r="J110" s="370" t="str">
        <f>IF(Matriz_V8!AR513="","",Matriz_V8!AR513)</f>
        <v/>
      </c>
      <c r="K110" s="370"/>
      <c r="L110" s="129"/>
      <c r="M110" s="129"/>
      <c r="N110" s="130"/>
      <c r="O110" s="130"/>
      <c r="P110" s="129"/>
    </row>
    <row r="111" spans="1:16" s="115" customFormat="1" ht="91.5" customHeight="1" x14ac:dyDescent="0.25">
      <c r="A111" s="387"/>
      <c r="B111" s="390"/>
      <c r="C111" s="390"/>
      <c r="D111" s="387"/>
      <c r="E111" s="387"/>
      <c r="F111" s="390"/>
      <c r="G111" s="380"/>
      <c r="H111" s="141">
        <f>IF(Matriz_V8!I518="","",Matriz_V8!I518)</f>
        <v>20.399999999999999</v>
      </c>
      <c r="I111" s="128" t="str">
        <f>IF(Matriz_V8!J518="","",Matriz_V8!J518)</f>
        <v/>
      </c>
      <c r="J111" s="371" t="str">
        <f>IF(Matriz_V8!AR518="","",Matriz_V8!AR518)</f>
        <v/>
      </c>
      <c r="K111" s="372"/>
      <c r="L111" s="134"/>
      <c r="M111" s="129"/>
      <c r="N111" s="130"/>
      <c r="O111" s="130"/>
      <c r="P111" s="129"/>
    </row>
    <row r="112" spans="1:16" s="115" customFormat="1" ht="91.5" customHeight="1" x14ac:dyDescent="0.25">
      <c r="A112" s="388"/>
      <c r="B112" s="391"/>
      <c r="C112" s="391"/>
      <c r="D112" s="388"/>
      <c r="E112" s="388"/>
      <c r="F112" s="391"/>
      <c r="G112" s="381"/>
      <c r="H112" s="141">
        <f>IF(Matriz_V8!I513="","",Matriz_V8!I513)</f>
        <v>20.3</v>
      </c>
      <c r="I112" s="128" t="str">
        <f>IF(Matriz_V8!J513="","",Matriz_V8!J513)</f>
        <v/>
      </c>
      <c r="J112" s="371" t="str">
        <f>IF(Matriz_V8!AR523="","",Matriz_V8!AR523)</f>
        <v/>
      </c>
      <c r="K112" s="372"/>
      <c r="L112" s="134"/>
      <c r="M112" s="129"/>
      <c r="N112" s="130"/>
      <c r="O112" s="130"/>
      <c r="P112" s="129"/>
    </row>
    <row r="113" spans="1:16" s="2" customFormat="1" ht="91.5" customHeight="1" x14ac:dyDescent="0.2">
      <c r="A113" s="382" t="str">
        <f>IF(Matriz_V8!A528="","",Matriz_V8!A528)</f>
        <v/>
      </c>
      <c r="B113" s="373" t="str">
        <f>IF(Matriz_V8!E528="","",Matriz_V8!E528)</f>
        <v/>
      </c>
      <c r="C113" s="373" t="str">
        <f>IF(Matriz_V8!G528="","",Matriz_V8!G528)</f>
        <v/>
      </c>
      <c r="D113" s="385" t="str">
        <f>IF(Matriz_V8!AF528="","",Matriz_V8!AF528)</f>
        <v/>
      </c>
      <c r="E113" s="385" t="str">
        <f>IF(Matriz_V8!AG528="","",Matriz_V8!AG528)</f>
        <v/>
      </c>
      <c r="F113" s="373" t="str">
        <f>CONCATENATE(Matriz_V8!AM528,Matriz_V8!AN528,Matriz_V8!AO528,Matriz_V8!AP528)</f>
        <v/>
      </c>
      <c r="G113" s="373" t="str">
        <f>IF(Matriz_V8!AQ528="","",Matriz_V8!AQ528)</f>
        <v/>
      </c>
      <c r="H113" s="157">
        <f>IF(Matriz_V8!I528="","",Matriz_V8!I528)</f>
        <v>21.1</v>
      </c>
      <c r="I113" s="124" t="str">
        <f>IF(Matriz_V8!J528="","",Matriz_V8!J528)</f>
        <v/>
      </c>
      <c r="J113" s="376" t="str">
        <f>IF(Matriz_V8!AR528="","",Matriz_V8!AR528)</f>
        <v/>
      </c>
      <c r="K113" s="376"/>
      <c r="L113" s="125"/>
      <c r="M113" s="125"/>
      <c r="N113" s="126"/>
      <c r="O113" s="126"/>
      <c r="P113" s="125"/>
    </row>
    <row r="114" spans="1:16" s="2" customFormat="1" ht="91.5" customHeight="1" x14ac:dyDescent="0.2">
      <c r="A114" s="412"/>
      <c r="B114" s="374"/>
      <c r="C114" s="374"/>
      <c r="D114" s="383"/>
      <c r="E114" s="383"/>
      <c r="F114" s="374"/>
      <c r="G114" s="374"/>
      <c r="H114" s="157">
        <f>IF(Matriz_V8!I533="","",Matriz_V8!I533)</f>
        <v>21.2</v>
      </c>
      <c r="I114" s="124" t="str">
        <f>IF(Matriz_V8!J533="","",Matriz_V8!J533)</f>
        <v/>
      </c>
      <c r="J114" s="376" t="str">
        <f>IF(Matriz_V8!AR533="","",Matriz_V8!AR533)</f>
        <v/>
      </c>
      <c r="K114" s="376"/>
      <c r="L114" s="125"/>
      <c r="M114" s="125"/>
      <c r="N114" s="126"/>
      <c r="O114" s="126"/>
      <c r="P114" s="125"/>
    </row>
    <row r="115" spans="1:16" s="2" customFormat="1" ht="91.5" customHeight="1" x14ac:dyDescent="0.2">
      <c r="A115" s="412"/>
      <c r="B115" s="374"/>
      <c r="C115" s="374"/>
      <c r="D115" s="383"/>
      <c r="E115" s="383"/>
      <c r="F115" s="374"/>
      <c r="G115" s="374"/>
      <c r="H115" s="157">
        <f>IF(Matriz_V8!I538="","",Matriz_V8!I538)</f>
        <v>21.3</v>
      </c>
      <c r="I115" s="124" t="str">
        <f>IF(Matriz_V8!J538="","",Matriz_V8!J538)</f>
        <v/>
      </c>
      <c r="J115" s="376" t="str">
        <f>IF(Matriz_V8!AR538="","",Matriz_V8!AR538)</f>
        <v/>
      </c>
      <c r="K115" s="376"/>
      <c r="L115" s="125"/>
      <c r="M115" s="125"/>
      <c r="N115" s="127"/>
      <c r="O115" s="127"/>
      <c r="P115" s="125"/>
    </row>
    <row r="116" spans="1:16" s="2" customFormat="1" ht="91.5" customHeight="1" x14ac:dyDescent="0.2">
      <c r="A116" s="412"/>
      <c r="B116" s="374"/>
      <c r="C116" s="374"/>
      <c r="D116" s="383"/>
      <c r="E116" s="383"/>
      <c r="F116" s="374"/>
      <c r="G116" s="374"/>
      <c r="H116" s="157">
        <f>IF(Matriz_V8!I543="","",Matriz_V8!I543)</f>
        <v>21.4</v>
      </c>
      <c r="I116" s="124" t="str">
        <f>IF(Matriz_V8!J543="","",Matriz_V8!J543)</f>
        <v/>
      </c>
      <c r="J116" s="377" t="str">
        <f>IF(Matriz_V8!AR543="","",Matriz_V8!AR543)</f>
        <v/>
      </c>
      <c r="K116" s="378"/>
      <c r="L116" s="133"/>
      <c r="M116" s="125"/>
      <c r="N116" s="127"/>
      <c r="O116" s="127"/>
      <c r="P116" s="125"/>
    </row>
    <row r="117" spans="1:16" s="2" customFormat="1" ht="91.5" customHeight="1" x14ac:dyDescent="0.2">
      <c r="A117" s="413"/>
      <c r="B117" s="375"/>
      <c r="C117" s="375"/>
      <c r="D117" s="384"/>
      <c r="E117" s="384"/>
      <c r="F117" s="375"/>
      <c r="G117" s="375"/>
      <c r="H117" s="157">
        <f>IF(Matriz_V8!I548="","",Matriz_V8!I548)</f>
        <v>21.5</v>
      </c>
      <c r="I117" s="124" t="str">
        <f>IF(Matriz_V8!J548="","",Matriz_V8!J548)</f>
        <v/>
      </c>
      <c r="J117" s="377" t="str">
        <f>IF(Matriz_V8!AR548="","",Matriz_V8!AR548)</f>
        <v/>
      </c>
      <c r="K117" s="378"/>
      <c r="L117" s="133"/>
      <c r="M117" s="125"/>
      <c r="N117" s="127"/>
      <c r="O117" s="127"/>
      <c r="P117" s="125"/>
    </row>
    <row r="118" spans="1:16" s="2" customFormat="1" ht="91.5" customHeight="1" x14ac:dyDescent="0.2">
      <c r="A118" s="386" t="str">
        <f>IF(Matriz_V8!A553="","",Matriz_V8!A553)</f>
        <v/>
      </c>
      <c r="B118" s="389" t="str">
        <f>IF(Matriz_V8!E553="","",Matriz_V8!E553)</f>
        <v/>
      </c>
      <c r="C118" s="389" t="str">
        <f>IF(Matriz_V8!G553="","",Matriz_V8!G553)</f>
        <v/>
      </c>
      <c r="D118" s="392" t="str">
        <f>IF(Matriz_V8!AF553="","",Matriz_V8!AF553)</f>
        <v/>
      </c>
      <c r="E118" s="392" t="str">
        <f>IF(Matriz_V8!AG553="","",Matriz_V8!AG553)</f>
        <v/>
      </c>
      <c r="F118" s="389" t="str">
        <f>CONCATENATE(Matriz_V8!AM553,Matriz_V8!AN553,Matriz_V8!AO553,Matriz_V8!AP553)</f>
        <v/>
      </c>
      <c r="G118" s="379" t="str">
        <f>IF(Matriz_V8!AQ553="","",Matriz_V8!AQ553)</f>
        <v/>
      </c>
      <c r="H118" s="154">
        <f>IF(Matriz_V8!I553="","",Matriz_V8!I553)</f>
        <v>22.1</v>
      </c>
      <c r="I118" s="128" t="str">
        <f>IF(Matriz_V8!J553="","",Matriz_V8!J553)</f>
        <v/>
      </c>
      <c r="J118" s="370" t="str">
        <f>IF(Matriz_V8!AR553="","",Matriz_V8!AR553)</f>
        <v/>
      </c>
      <c r="K118" s="370"/>
      <c r="L118" s="129"/>
      <c r="M118" s="129"/>
      <c r="N118" s="130"/>
      <c r="O118" s="130"/>
      <c r="P118" s="129"/>
    </row>
    <row r="119" spans="1:16" s="2" customFormat="1" ht="91.5" customHeight="1" x14ac:dyDescent="0.2">
      <c r="A119" s="387"/>
      <c r="B119" s="390"/>
      <c r="C119" s="390"/>
      <c r="D119" s="387"/>
      <c r="E119" s="387"/>
      <c r="F119" s="390"/>
      <c r="G119" s="380"/>
      <c r="H119" s="154">
        <f>IF(Matriz_V8!I558="","",Matriz_V8!I558)</f>
        <v>22.2</v>
      </c>
      <c r="I119" s="128" t="str">
        <f>IF(Matriz_V8!J558="","",Matriz_V8!J558)</f>
        <v/>
      </c>
      <c r="J119" s="370" t="str">
        <f>IF(Matriz_V8!AR558="","",Matriz_V8!AR558)</f>
        <v/>
      </c>
      <c r="K119" s="370"/>
      <c r="L119" s="129"/>
      <c r="M119" s="129"/>
      <c r="N119" s="130"/>
      <c r="O119" s="130"/>
      <c r="P119" s="129"/>
    </row>
    <row r="120" spans="1:16" s="2" customFormat="1" ht="91.5" customHeight="1" x14ac:dyDescent="0.2">
      <c r="A120" s="387"/>
      <c r="B120" s="390"/>
      <c r="C120" s="390"/>
      <c r="D120" s="387"/>
      <c r="E120" s="387"/>
      <c r="F120" s="390"/>
      <c r="G120" s="380"/>
      <c r="H120" s="154">
        <f>IF(Matriz_V8!I563="","",Matriz_V8!I563)</f>
        <v>22.3</v>
      </c>
      <c r="I120" s="128" t="str">
        <f>IF(Matriz_V8!J563="","",Matriz_V8!J563)</f>
        <v/>
      </c>
      <c r="J120" s="370" t="str">
        <f>IF(Matriz_V8!AR563="","",Matriz_V8!AR563)</f>
        <v/>
      </c>
      <c r="K120" s="370"/>
      <c r="L120" s="129"/>
      <c r="M120" s="129"/>
      <c r="N120" s="130"/>
      <c r="O120" s="130"/>
      <c r="P120" s="129"/>
    </row>
    <row r="121" spans="1:16" s="2" customFormat="1" ht="91.5" customHeight="1" x14ac:dyDescent="0.2">
      <c r="A121" s="387"/>
      <c r="B121" s="390"/>
      <c r="C121" s="390"/>
      <c r="D121" s="387"/>
      <c r="E121" s="387"/>
      <c r="F121" s="390"/>
      <c r="G121" s="380"/>
      <c r="H121" s="154">
        <f>IF(Matriz_V8!I568="","",Matriz_V8!I568)</f>
        <v>22.4</v>
      </c>
      <c r="I121" s="128" t="str">
        <f>IF(Matriz_V8!J568="","",Matriz_V8!J568)</f>
        <v/>
      </c>
      <c r="J121" s="371" t="str">
        <f>IF(Matriz_V8!AR568="","",Matriz_V8!AR568)</f>
        <v/>
      </c>
      <c r="K121" s="372"/>
      <c r="L121" s="134"/>
      <c r="M121" s="129"/>
      <c r="N121" s="130"/>
      <c r="O121" s="130"/>
      <c r="P121" s="129"/>
    </row>
    <row r="122" spans="1:16" s="2" customFormat="1" ht="91.5" customHeight="1" x14ac:dyDescent="0.2">
      <c r="A122" s="388"/>
      <c r="B122" s="391"/>
      <c r="C122" s="391"/>
      <c r="D122" s="388"/>
      <c r="E122" s="388"/>
      <c r="F122" s="391"/>
      <c r="G122" s="381"/>
      <c r="H122" s="154">
        <f>IF(Matriz_V8!I573="","",Matriz_V8!I573)</f>
        <v>22.5</v>
      </c>
      <c r="I122" s="128" t="str">
        <f>IF(Matriz_V8!J573="","",Matriz_V8!J573)</f>
        <v/>
      </c>
      <c r="J122" s="371" t="str">
        <f>IF(Matriz_V8!AR573="","",Matriz_V8!AR573)</f>
        <v/>
      </c>
      <c r="K122" s="372"/>
      <c r="L122" s="134"/>
      <c r="M122" s="129"/>
      <c r="N122" s="130"/>
      <c r="O122" s="130"/>
      <c r="P122" s="129"/>
    </row>
    <row r="123" spans="1:16" s="2" customFormat="1" ht="91.5" customHeight="1" x14ac:dyDescent="0.2">
      <c r="A123" s="382" t="str">
        <f>IF(Matriz_V8!A578="","",Matriz_V8!A578)</f>
        <v/>
      </c>
      <c r="B123" s="373" t="str">
        <f>IF(Matriz_V8!A578="","",Matriz_V8!E578)</f>
        <v/>
      </c>
      <c r="C123" s="373" t="str">
        <f>IF(Matriz_V8!G578="","",Matriz_V8!G578)</f>
        <v/>
      </c>
      <c r="D123" s="385" t="str">
        <f>IF(Matriz_V8!AF578="","",Matriz_V8!AF578)</f>
        <v/>
      </c>
      <c r="E123" s="385" t="str">
        <f>IF(Matriz_V8!AG578="","",Matriz_V8!AG578)</f>
        <v/>
      </c>
      <c r="F123" s="373" t="str">
        <f>CONCATENATE(Matriz_V8!AM578,Matriz_V8!AN578,Matriz_V8!AO578,Matriz_V8!AP578)</f>
        <v/>
      </c>
      <c r="G123" s="373" t="str">
        <f>IF(Matriz_V8!AQ578="","",Matriz_V8!AQ578)</f>
        <v/>
      </c>
      <c r="H123" s="155">
        <f>IF(Matriz_V8!I578="","",Matriz_V8!I578)</f>
        <v>23.1</v>
      </c>
      <c r="I123" s="124" t="str">
        <f>IF(Matriz_V8!J578="","",Matriz_V8!J578)</f>
        <v/>
      </c>
      <c r="J123" s="376" t="str">
        <f>IF(Matriz_V8!AR578="","",Matriz_V8!AR578)</f>
        <v/>
      </c>
      <c r="K123" s="376"/>
      <c r="L123" s="125"/>
      <c r="M123" s="125"/>
      <c r="N123" s="127"/>
      <c r="O123" s="127"/>
      <c r="P123" s="125"/>
    </row>
    <row r="124" spans="1:16" s="2" customFormat="1" ht="91.5" customHeight="1" x14ac:dyDescent="0.2">
      <c r="A124" s="383"/>
      <c r="B124" s="374"/>
      <c r="C124" s="374"/>
      <c r="D124" s="383"/>
      <c r="E124" s="383"/>
      <c r="F124" s="374"/>
      <c r="G124" s="374"/>
      <c r="H124" s="155">
        <f>IF(Matriz_V8!I583="","",Matriz_V8!I583)</f>
        <v>23.2</v>
      </c>
      <c r="I124" s="124" t="str">
        <f>IF(Matriz_V8!J583="","",Matriz_V8!J583)</f>
        <v/>
      </c>
      <c r="J124" s="376" t="str">
        <f>IF(Matriz_V8!AR583="","",Matriz_V8!AR583)</f>
        <v/>
      </c>
      <c r="K124" s="376"/>
      <c r="L124" s="125"/>
      <c r="M124" s="125"/>
      <c r="N124" s="127"/>
      <c r="O124" s="127"/>
      <c r="P124" s="125"/>
    </row>
    <row r="125" spans="1:16" s="2" customFormat="1" ht="91.5" customHeight="1" x14ac:dyDescent="0.2">
      <c r="A125" s="383"/>
      <c r="B125" s="374"/>
      <c r="C125" s="374"/>
      <c r="D125" s="383"/>
      <c r="E125" s="383"/>
      <c r="F125" s="374"/>
      <c r="G125" s="374"/>
      <c r="H125" s="155">
        <f>IF(Matriz_V8!I588="","",Matriz_V8!I588)</f>
        <v>23.3</v>
      </c>
      <c r="I125" s="124" t="str">
        <f>IF(Matriz_V8!J588="","",Matriz_V8!J588)</f>
        <v/>
      </c>
      <c r="J125" s="376" t="str">
        <f>IF(Matriz_V8!AR588="","",Matriz_V8!AR588)</f>
        <v/>
      </c>
      <c r="K125" s="376"/>
      <c r="L125" s="125"/>
      <c r="M125" s="125"/>
      <c r="N125" s="127"/>
      <c r="O125" s="127"/>
      <c r="P125" s="125"/>
    </row>
    <row r="126" spans="1:16" s="2" customFormat="1" ht="91.5" customHeight="1" x14ac:dyDescent="0.2">
      <c r="A126" s="383"/>
      <c r="B126" s="374"/>
      <c r="C126" s="374"/>
      <c r="D126" s="383"/>
      <c r="E126" s="383"/>
      <c r="F126" s="374"/>
      <c r="G126" s="374"/>
      <c r="H126" s="155">
        <f>IF(Matriz_V8!I593="","",Matriz_V8!I593)</f>
        <v>23.4</v>
      </c>
      <c r="I126" s="124" t="str">
        <f>IF(Matriz_V8!J593="","",Matriz_V8!J593)</f>
        <v/>
      </c>
      <c r="J126" s="377" t="str">
        <f>IF(Matriz_V8!AR593="","",Matriz_V8!AR593)</f>
        <v/>
      </c>
      <c r="K126" s="378"/>
      <c r="L126" s="133"/>
      <c r="M126" s="125"/>
      <c r="N126" s="127"/>
      <c r="O126" s="127"/>
      <c r="P126" s="125"/>
    </row>
    <row r="127" spans="1:16" s="2" customFormat="1" ht="91.5" customHeight="1" x14ac:dyDescent="0.2">
      <c r="A127" s="384"/>
      <c r="B127" s="375"/>
      <c r="C127" s="375"/>
      <c r="D127" s="384"/>
      <c r="E127" s="384"/>
      <c r="F127" s="375"/>
      <c r="G127" s="375"/>
      <c r="H127" s="155">
        <f>IF(Matriz_V8!I598="","",Matriz_V8!I598)</f>
        <v>23.5</v>
      </c>
      <c r="I127" s="124" t="str">
        <f>IF(Matriz_V8!J598="","",Matriz_V8!J598)</f>
        <v/>
      </c>
      <c r="J127" s="377" t="str">
        <f>IF(Matriz_V8!AR598="","",Matriz_V8!AR598)</f>
        <v/>
      </c>
      <c r="K127" s="378"/>
      <c r="L127" s="133"/>
      <c r="M127" s="125"/>
      <c r="N127" s="127"/>
      <c r="O127" s="127"/>
      <c r="P127" s="125"/>
    </row>
    <row r="128" spans="1:16" s="2" customFormat="1" ht="91.5" customHeight="1" x14ac:dyDescent="0.2">
      <c r="A128" s="386" t="str">
        <f>IF(Matriz_V8!A603="","",Matriz_V8!A603)</f>
        <v/>
      </c>
      <c r="B128" s="389" t="str">
        <f>IF(Matriz_V8!E603="","",Matriz_V8!E603)</f>
        <v/>
      </c>
      <c r="C128" s="389" t="str">
        <f>IF(Matriz_V8!G603="","",Matriz_V8!G603)</f>
        <v/>
      </c>
      <c r="D128" s="392" t="str">
        <f>IF(Matriz_V8!AF603="","",Matriz_V8!AF603)</f>
        <v/>
      </c>
      <c r="E128" s="392" t="str">
        <f>IF(Matriz_V8!AG603="","",Matriz_V8!AG603)</f>
        <v/>
      </c>
      <c r="F128" s="389" t="str">
        <f>CONCATENATE(Matriz_V8!AM603,Matriz_V8!AN603,Matriz_V8!AO603,Matriz_V8!AP603)</f>
        <v/>
      </c>
      <c r="G128" s="379" t="str">
        <f>IF(Matriz_V8!AQ603="","",Matriz_V8!AQ603)</f>
        <v/>
      </c>
      <c r="H128" s="154">
        <f>IF(Matriz_V8!I603="","",Matriz_V8!I603)</f>
        <v>24.1</v>
      </c>
      <c r="I128" s="128" t="str">
        <f>IF(Matriz_V8!J603="","",Matriz_V8!J603)</f>
        <v/>
      </c>
      <c r="J128" s="370" t="str">
        <f>IF(Matriz_V8!AR603="","",Matriz_V8!AR603)</f>
        <v/>
      </c>
      <c r="K128" s="370"/>
      <c r="L128" s="129"/>
      <c r="M128" s="129"/>
      <c r="N128" s="130"/>
      <c r="O128" s="130"/>
      <c r="P128" s="129"/>
    </row>
    <row r="129" spans="1:16" s="2" customFormat="1" ht="91.5" customHeight="1" x14ac:dyDescent="0.2">
      <c r="A129" s="387"/>
      <c r="B129" s="390"/>
      <c r="C129" s="390"/>
      <c r="D129" s="387"/>
      <c r="E129" s="387"/>
      <c r="F129" s="390"/>
      <c r="G129" s="380"/>
      <c r="H129" s="154">
        <f>IF(Matriz_V8!I608="","",Matriz_V8!I608)</f>
        <v>24.2</v>
      </c>
      <c r="I129" s="128" t="str">
        <f>IF(Matriz_V8!J608="","",Matriz_V8!J608)</f>
        <v/>
      </c>
      <c r="J129" s="370" t="str">
        <f>IF(Matriz_V8!AR608="","",Matriz_V8!AR608)</f>
        <v/>
      </c>
      <c r="K129" s="370"/>
      <c r="L129" s="129"/>
      <c r="M129" s="129"/>
      <c r="N129" s="130"/>
      <c r="O129" s="130"/>
      <c r="P129" s="129"/>
    </row>
    <row r="130" spans="1:16" s="2" customFormat="1" ht="91.5" customHeight="1" x14ac:dyDescent="0.2">
      <c r="A130" s="387"/>
      <c r="B130" s="390"/>
      <c r="C130" s="390"/>
      <c r="D130" s="387"/>
      <c r="E130" s="387"/>
      <c r="F130" s="390"/>
      <c r="G130" s="380"/>
      <c r="H130" s="154">
        <f>IF(Matriz_V8!I613="","",Matriz_V8!I613)</f>
        <v>24.3</v>
      </c>
      <c r="I130" s="128" t="str">
        <f>IF(Matriz_V8!J613="","",Matriz_V8!J613)</f>
        <v/>
      </c>
      <c r="J130" s="370" t="str">
        <f>IF(Matriz_V8!AR613="","",Matriz_V8!AR613)</f>
        <v/>
      </c>
      <c r="K130" s="370"/>
      <c r="L130" s="129"/>
      <c r="M130" s="129"/>
      <c r="N130" s="130"/>
      <c r="O130" s="130"/>
      <c r="P130" s="129"/>
    </row>
    <row r="131" spans="1:16" s="2" customFormat="1" ht="91.5" customHeight="1" x14ac:dyDescent="0.2">
      <c r="A131" s="387"/>
      <c r="B131" s="390"/>
      <c r="C131" s="390"/>
      <c r="D131" s="387"/>
      <c r="E131" s="387"/>
      <c r="F131" s="390"/>
      <c r="G131" s="380"/>
      <c r="H131" s="154">
        <f>IF(Matriz_V8!I618="","",Matriz_V8!I618)</f>
        <v>24.4</v>
      </c>
      <c r="I131" s="128" t="str">
        <f>IF(Matriz_V8!J618="","",Matriz_V8!J618)</f>
        <v/>
      </c>
      <c r="J131" s="371" t="str">
        <f>IF(Matriz_V8!AR618="","",Matriz_V8!AR618)</f>
        <v/>
      </c>
      <c r="K131" s="372"/>
      <c r="L131" s="134"/>
      <c r="M131" s="129"/>
      <c r="N131" s="130"/>
      <c r="O131" s="130"/>
      <c r="P131" s="129"/>
    </row>
    <row r="132" spans="1:16" s="2" customFormat="1" ht="91.5" customHeight="1" x14ac:dyDescent="0.2">
      <c r="A132" s="388"/>
      <c r="B132" s="391"/>
      <c r="C132" s="391"/>
      <c r="D132" s="388"/>
      <c r="E132" s="388"/>
      <c r="F132" s="391"/>
      <c r="G132" s="381"/>
      <c r="H132" s="154">
        <f>IF(Matriz_V8!I623="","",Matriz_V8!I623)</f>
        <v>24.5</v>
      </c>
      <c r="I132" s="128" t="str">
        <f>IF(Matriz_V8!J623="","",Matriz_V8!J623)</f>
        <v/>
      </c>
      <c r="J132" s="371" t="str">
        <f>IF(Matriz_V8!AR623="","",Matriz_V8!AR623)</f>
        <v/>
      </c>
      <c r="K132" s="372"/>
      <c r="L132" s="134"/>
      <c r="M132" s="129"/>
      <c r="N132" s="130"/>
      <c r="O132" s="130"/>
      <c r="P132" s="129"/>
    </row>
    <row r="133" spans="1:16" s="2" customFormat="1" ht="91.5" customHeight="1" x14ac:dyDescent="0.2">
      <c r="A133" s="382" t="str">
        <f>IF(Matriz_V8!A628="","",Matriz_V8!A628)</f>
        <v/>
      </c>
      <c r="B133" s="373" t="str">
        <f>IF(Matriz_V8!E628="","",Matriz_V8!E628)</f>
        <v/>
      </c>
      <c r="C133" s="373" t="str">
        <f>IF(Matriz_V8!G628="","",Matriz_V8!G628)</f>
        <v/>
      </c>
      <c r="D133" s="385" t="str">
        <f>IF(Matriz_V8!AF628="","",Matriz_V8!AF628)</f>
        <v/>
      </c>
      <c r="E133" s="385" t="str">
        <f>IF(Matriz_V8!AG628="","",Matriz_V8!AG628)</f>
        <v/>
      </c>
      <c r="F133" s="373" t="str">
        <f>CONCATENATE(Matriz_V8!AM628,Matriz_V8!AN628,Matriz_V8!AO628,Matriz_V8!AP628)</f>
        <v/>
      </c>
      <c r="G133" s="373" t="str">
        <f>IF(Matriz_V8!AQ628="","",Matriz_V8!AQ628)</f>
        <v/>
      </c>
      <c r="H133" s="155">
        <f>IF(Matriz_V8!I628="","",Matriz_V8!I628)</f>
        <v>25.1</v>
      </c>
      <c r="I133" s="124" t="str">
        <f>IF(Matriz_V8!J628="","",Matriz_V8!J628)</f>
        <v/>
      </c>
      <c r="J133" s="376" t="str">
        <f>IF(Matriz_V8!AR628="","",Matriz_V8!AR628)</f>
        <v/>
      </c>
      <c r="K133" s="376"/>
      <c r="L133" s="125"/>
      <c r="M133" s="125"/>
      <c r="N133" s="127"/>
      <c r="O133" s="127"/>
      <c r="P133" s="125"/>
    </row>
    <row r="134" spans="1:16" s="2" customFormat="1" ht="91.5" customHeight="1" x14ac:dyDescent="0.2">
      <c r="A134" s="383"/>
      <c r="B134" s="374"/>
      <c r="C134" s="374"/>
      <c r="D134" s="383"/>
      <c r="E134" s="383"/>
      <c r="F134" s="374"/>
      <c r="G134" s="374"/>
      <c r="H134" s="155">
        <f>IF(Matriz_V8!I633="","",Matriz_V8!I633)</f>
        <v>25.2</v>
      </c>
      <c r="I134" s="124" t="str">
        <f>IF(Matriz_V8!J633="","",Matriz_V8!J633)</f>
        <v/>
      </c>
      <c r="J134" s="376" t="str">
        <f>IF(Matriz_V8!AR633="","",Matriz_V8!AR633)</f>
        <v/>
      </c>
      <c r="K134" s="376"/>
      <c r="L134" s="125"/>
      <c r="M134" s="125"/>
      <c r="N134" s="127"/>
      <c r="O134" s="127"/>
      <c r="P134" s="125"/>
    </row>
    <row r="135" spans="1:16" s="2" customFormat="1" ht="91.5" customHeight="1" x14ac:dyDescent="0.2">
      <c r="A135" s="383"/>
      <c r="B135" s="374"/>
      <c r="C135" s="374"/>
      <c r="D135" s="383"/>
      <c r="E135" s="383"/>
      <c r="F135" s="374"/>
      <c r="G135" s="374"/>
      <c r="H135" s="155">
        <f>IF(Matriz_V8!I638="","",Matriz_V8!I638)</f>
        <v>25.3</v>
      </c>
      <c r="I135" s="124" t="str">
        <f>IF(Matriz_V8!J638="","",Matriz_V8!J638)</f>
        <v/>
      </c>
      <c r="J135" s="376" t="str">
        <f>IF(Matriz_V8!AR638="","",Matriz_V8!AR638)</f>
        <v/>
      </c>
      <c r="K135" s="376"/>
      <c r="L135" s="125"/>
      <c r="M135" s="125"/>
      <c r="N135" s="127"/>
      <c r="O135" s="127"/>
      <c r="P135" s="125"/>
    </row>
    <row r="136" spans="1:16" s="2" customFormat="1" ht="91.5" customHeight="1" x14ac:dyDescent="0.2">
      <c r="A136" s="383"/>
      <c r="B136" s="374"/>
      <c r="C136" s="374"/>
      <c r="D136" s="383"/>
      <c r="E136" s="383"/>
      <c r="F136" s="374"/>
      <c r="G136" s="374"/>
      <c r="H136" s="155">
        <f>IF(Matriz_V8!I643="","",Matriz_V8!I643)</f>
        <v>25.4</v>
      </c>
      <c r="I136" s="124" t="str">
        <f>IF(Matriz_V8!J643="","",Matriz_V8!J643)</f>
        <v/>
      </c>
      <c r="J136" s="377" t="str">
        <f>IF(Matriz_V8!AR643="","",Matriz_V8!AR643)</f>
        <v/>
      </c>
      <c r="K136" s="378"/>
      <c r="L136" s="133"/>
      <c r="M136" s="125"/>
      <c r="N136" s="127"/>
      <c r="O136" s="127"/>
      <c r="P136" s="125"/>
    </row>
    <row r="137" spans="1:16" s="2" customFormat="1" ht="91.5" customHeight="1" x14ac:dyDescent="0.2">
      <c r="A137" s="384"/>
      <c r="B137" s="375"/>
      <c r="C137" s="375"/>
      <c r="D137" s="384"/>
      <c r="E137" s="384"/>
      <c r="F137" s="375"/>
      <c r="G137" s="375"/>
      <c r="H137" s="155">
        <f>IF(Matriz_V8!I648="","",Matriz_V8!I648)</f>
        <v>25.5</v>
      </c>
      <c r="I137" s="124" t="str">
        <f>IF(Matriz_V8!J648="","",Matriz_V8!J648)</f>
        <v/>
      </c>
      <c r="J137" s="377" t="str">
        <f>IF(Matriz_V8!AR648="","",Matriz_V8!AR648)</f>
        <v/>
      </c>
      <c r="K137" s="378"/>
      <c r="L137" s="133"/>
      <c r="M137" s="125"/>
      <c r="N137" s="127"/>
      <c r="O137" s="127"/>
      <c r="P137" s="125"/>
    </row>
    <row r="138" spans="1:16" s="2" customFormat="1" ht="91.5" customHeight="1" x14ac:dyDescent="0.2">
      <c r="A138" s="386" t="str">
        <f>IF(Matriz_V8!A653="","",Matriz_V8!A653)</f>
        <v/>
      </c>
      <c r="B138" s="389" t="str">
        <f>IF(Matriz_V8!E653="","",Matriz_V8!E653)</f>
        <v/>
      </c>
      <c r="C138" s="389" t="str">
        <f>IF(Matriz_V8!G653="","",Matriz_V8!G653)</f>
        <v/>
      </c>
      <c r="D138" s="392" t="str">
        <f>IF(Matriz_V8!AF653="","",Matriz_V8!AF653)</f>
        <v/>
      </c>
      <c r="E138" s="392" t="str">
        <f>IF(Matriz_V8!AG653="","",Matriz_V8!AG653)</f>
        <v/>
      </c>
      <c r="F138" s="389" t="str">
        <f>CONCATENATE(Matriz_V8!AM653,Matriz_V8!AN653,Matriz_V8!AO653,Matriz_V8!AP653)</f>
        <v/>
      </c>
      <c r="G138" s="379" t="str">
        <f>IF(Matriz_V8!AQ653="","",Matriz_V8!AQ653)</f>
        <v/>
      </c>
      <c r="H138" s="154">
        <f>IF(Matriz_V8!I653="","",Matriz_V8!I653)</f>
        <v>26.1</v>
      </c>
      <c r="I138" s="128" t="str">
        <f>IF(Matriz_V8!J653="","",Matriz_V8!J653)</f>
        <v/>
      </c>
      <c r="J138" s="370" t="str">
        <f>IF(Matriz_V8!AR653="","",Matriz_V8!AR653)</f>
        <v/>
      </c>
      <c r="K138" s="370"/>
      <c r="L138" s="129"/>
      <c r="M138" s="129"/>
      <c r="N138" s="130"/>
      <c r="O138" s="130"/>
      <c r="P138" s="129"/>
    </row>
    <row r="139" spans="1:16" s="2" customFormat="1" ht="91.5" customHeight="1" x14ac:dyDescent="0.2">
      <c r="A139" s="387"/>
      <c r="B139" s="390"/>
      <c r="C139" s="390"/>
      <c r="D139" s="387"/>
      <c r="E139" s="387"/>
      <c r="F139" s="390"/>
      <c r="G139" s="380"/>
      <c r="H139" s="154">
        <f>IF(Matriz_V8!I658="","",Matriz_V8!I658)</f>
        <v>26.2</v>
      </c>
      <c r="I139" s="128" t="str">
        <f>IF(Matriz_V8!J658="","",Matriz_V8!J658)</f>
        <v/>
      </c>
      <c r="J139" s="370" t="str">
        <f>IF(Matriz_V8!AR658="","",Matriz_V8!AR658)</f>
        <v/>
      </c>
      <c r="K139" s="370"/>
      <c r="L139" s="129"/>
      <c r="M139" s="129"/>
      <c r="N139" s="130"/>
      <c r="O139" s="130"/>
      <c r="P139" s="129"/>
    </row>
    <row r="140" spans="1:16" s="2" customFormat="1" ht="91.5" customHeight="1" x14ac:dyDescent="0.2">
      <c r="A140" s="387"/>
      <c r="B140" s="390"/>
      <c r="C140" s="390"/>
      <c r="D140" s="387"/>
      <c r="E140" s="387"/>
      <c r="F140" s="390"/>
      <c r="G140" s="380"/>
      <c r="H140" s="154">
        <f>IF(Matriz_V8!I663="","",Matriz_V8!I663)</f>
        <v>26.3</v>
      </c>
      <c r="I140" s="128" t="str">
        <f>IF(Matriz_V8!J663="","",Matriz_V8!J663)</f>
        <v/>
      </c>
      <c r="J140" s="370" t="str">
        <f>IF(Matriz_V8!AR663="","",Matriz_V8!AR663)</f>
        <v/>
      </c>
      <c r="K140" s="370"/>
      <c r="L140" s="129"/>
      <c r="M140" s="129"/>
      <c r="N140" s="130"/>
      <c r="O140" s="130"/>
      <c r="P140" s="129"/>
    </row>
    <row r="141" spans="1:16" s="2" customFormat="1" ht="91.5" customHeight="1" x14ac:dyDescent="0.2">
      <c r="A141" s="387"/>
      <c r="B141" s="390"/>
      <c r="C141" s="390"/>
      <c r="D141" s="387"/>
      <c r="E141" s="387"/>
      <c r="F141" s="390"/>
      <c r="G141" s="380"/>
      <c r="H141" s="154">
        <f>IF(Matriz_V8!I668="","",Matriz_V8!I668)</f>
        <v>26.4</v>
      </c>
      <c r="I141" s="128" t="str">
        <f>IF(Matriz_V8!J668="","",Matriz_V8!J668)</f>
        <v/>
      </c>
      <c r="J141" s="371" t="str">
        <f>IF(Matriz_V8!AR668="","",Matriz_V8!AR668)</f>
        <v/>
      </c>
      <c r="K141" s="372"/>
      <c r="L141" s="134"/>
      <c r="M141" s="129"/>
      <c r="N141" s="130"/>
      <c r="O141" s="130"/>
      <c r="P141" s="129"/>
    </row>
    <row r="142" spans="1:16" s="2" customFormat="1" ht="91.5" customHeight="1" x14ac:dyDescent="0.2">
      <c r="A142" s="388"/>
      <c r="B142" s="391"/>
      <c r="C142" s="391"/>
      <c r="D142" s="388"/>
      <c r="E142" s="388"/>
      <c r="F142" s="391"/>
      <c r="G142" s="381"/>
      <c r="H142" s="154">
        <f>IF(Matriz_V8!I673="","",Matriz_V8!I673)</f>
        <v>26.5</v>
      </c>
      <c r="I142" s="128" t="str">
        <f>IF(Matriz_V8!J673="","",Matriz_V8!J673)</f>
        <v/>
      </c>
      <c r="J142" s="371" t="str">
        <f>IF(Matriz_V8!AR673="","",Matriz_V8!AR673)</f>
        <v/>
      </c>
      <c r="K142" s="372"/>
      <c r="L142" s="134"/>
      <c r="M142" s="129"/>
      <c r="N142" s="130"/>
      <c r="O142" s="130"/>
      <c r="P142" s="129"/>
    </row>
    <row r="143" spans="1:16" s="2" customFormat="1" ht="91.5" customHeight="1" x14ac:dyDescent="0.2">
      <c r="A143" s="382" t="str">
        <f>IF(Matriz_V8!A678="","",Matriz_V8!A678)</f>
        <v/>
      </c>
      <c r="B143" s="373" t="str">
        <f>IF(Matriz_V8!E678="","",Matriz_V8!E678)</f>
        <v/>
      </c>
      <c r="C143" s="373" t="str">
        <f>IF(Matriz_V8!G678="","",Matriz_V8!G678)</f>
        <v/>
      </c>
      <c r="D143" s="385" t="str">
        <f>IF(Matriz_V8!AF678="","",Matriz_V8!AF678)</f>
        <v/>
      </c>
      <c r="E143" s="385" t="str">
        <f>IF(Matriz_V8!AG678="","",Matriz_V8!AG678)</f>
        <v/>
      </c>
      <c r="F143" s="373" t="str">
        <f>CONCATENATE(Matriz_V8!AM678,Matriz_V8!AN678,Matriz_V8!AO678,Matriz_V8!AP678)</f>
        <v/>
      </c>
      <c r="G143" s="373" t="str">
        <f>IF(Matriz_V8!AQ678="","",Matriz_V8!AQ678)</f>
        <v/>
      </c>
      <c r="H143" s="155">
        <f>IF(Matriz_V8!I678="","",Matriz_V8!I678)</f>
        <v>27.1</v>
      </c>
      <c r="I143" s="124" t="str">
        <f>IF(Matriz_V8!J678="","",Matriz_V8!J678)</f>
        <v/>
      </c>
      <c r="J143" s="376" t="str">
        <f>IF(Matriz_V8!AR678="","",Matriz_V8!AR678)</f>
        <v/>
      </c>
      <c r="K143" s="376"/>
      <c r="L143" s="125"/>
      <c r="M143" s="125"/>
      <c r="N143" s="127"/>
      <c r="O143" s="127"/>
      <c r="P143" s="125"/>
    </row>
    <row r="144" spans="1:16" s="2" customFormat="1" ht="91.5" customHeight="1" x14ac:dyDescent="0.2">
      <c r="A144" s="383"/>
      <c r="B144" s="374"/>
      <c r="C144" s="374"/>
      <c r="D144" s="383"/>
      <c r="E144" s="383"/>
      <c r="F144" s="374"/>
      <c r="G144" s="374"/>
      <c r="H144" s="155">
        <f>IF(Matriz_V8!I683="","",Matriz_V8!I683)</f>
        <v>27.2</v>
      </c>
      <c r="I144" s="124" t="str">
        <f>IF(Matriz_V8!J683="","",Matriz_V8!J683)</f>
        <v/>
      </c>
      <c r="J144" s="376" t="str">
        <f>IF(Matriz_V8!AR683="","",Matriz_V8!AR683)</f>
        <v/>
      </c>
      <c r="K144" s="376"/>
      <c r="L144" s="125"/>
      <c r="M144" s="125"/>
      <c r="N144" s="127"/>
      <c r="O144" s="127"/>
      <c r="P144" s="125"/>
    </row>
    <row r="145" spans="1:16" s="2" customFormat="1" ht="91.5" customHeight="1" x14ac:dyDescent="0.2">
      <c r="A145" s="383"/>
      <c r="B145" s="374"/>
      <c r="C145" s="374"/>
      <c r="D145" s="383"/>
      <c r="E145" s="383"/>
      <c r="F145" s="374"/>
      <c r="G145" s="374"/>
      <c r="H145" s="155">
        <f>IF(Matriz_V8!I688="","",Matriz_V8!I688)</f>
        <v>27.3</v>
      </c>
      <c r="I145" s="124" t="str">
        <f>IF(Matriz_V8!J688="","",Matriz_V8!J688)</f>
        <v/>
      </c>
      <c r="J145" s="376" t="str">
        <f>IF(Matriz_V8!AR688="","",Matriz_V8!AR688)</f>
        <v/>
      </c>
      <c r="K145" s="376"/>
      <c r="L145" s="125"/>
      <c r="M145" s="125"/>
      <c r="N145" s="127"/>
      <c r="O145" s="127"/>
      <c r="P145" s="125"/>
    </row>
    <row r="146" spans="1:16" s="2" customFormat="1" ht="91.5" customHeight="1" x14ac:dyDescent="0.2">
      <c r="A146" s="383"/>
      <c r="B146" s="374"/>
      <c r="C146" s="374"/>
      <c r="D146" s="383"/>
      <c r="E146" s="383"/>
      <c r="F146" s="374"/>
      <c r="G146" s="374"/>
      <c r="H146" s="155">
        <f>IF(Matriz_V8!I693="","",Matriz_V8!I693)</f>
        <v>27.4</v>
      </c>
      <c r="I146" s="124" t="str">
        <f>IF(Matriz_V8!J693="","",Matriz_V8!J693)</f>
        <v/>
      </c>
      <c r="J146" s="377" t="str">
        <f>IF(Matriz_V8!AR693="","",Matriz_V8!AR693)</f>
        <v/>
      </c>
      <c r="K146" s="378"/>
      <c r="L146" s="133"/>
      <c r="M146" s="125"/>
      <c r="N146" s="127"/>
      <c r="O146" s="127"/>
      <c r="P146" s="125"/>
    </row>
    <row r="147" spans="1:16" s="2" customFormat="1" ht="91.5" customHeight="1" x14ac:dyDescent="0.2">
      <c r="A147" s="384"/>
      <c r="B147" s="375"/>
      <c r="C147" s="375"/>
      <c r="D147" s="384"/>
      <c r="E147" s="384"/>
      <c r="F147" s="375"/>
      <c r="G147" s="375"/>
      <c r="H147" s="155">
        <f>IF(Matriz_V8!I698="","",Matriz_V8!I698)</f>
        <v>27.5</v>
      </c>
      <c r="I147" s="124" t="str">
        <f>IF(Matriz_V8!J698="","",Matriz_V8!J698)</f>
        <v/>
      </c>
      <c r="J147" s="377" t="str">
        <f>IF(Matriz_V8!AR698="","",Matriz_V8!AR698)</f>
        <v/>
      </c>
      <c r="K147" s="378"/>
      <c r="L147" s="133"/>
      <c r="M147" s="125"/>
      <c r="N147" s="127"/>
      <c r="O147" s="127"/>
      <c r="P147" s="125"/>
    </row>
    <row r="148" spans="1:16" s="2" customFormat="1" ht="91.5" customHeight="1" x14ac:dyDescent="0.2">
      <c r="A148" s="386" t="str">
        <f>IF(Matriz_V8!A703="","",Matriz_V8!A703)</f>
        <v/>
      </c>
      <c r="B148" s="389" t="str">
        <f>IF(Matriz_V8!E703="","",Matriz_V8!E703)</f>
        <v/>
      </c>
      <c r="C148" s="389" t="str">
        <f>IF(Matriz_V8!G703="","",Matriz_V8!G703)</f>
        <v/>
      </c>
      <c r="D148" s="392" t="str">
        <f>IF(Matriz_V8!AF703="","",Matriz_V8!AF703)</f>
        <v/>
      </c>
      <c r="E148" s="392" t="str">
        <f>IF(Matriz_V8!AG703="","",Matriz_V8!AG703)</f>
        <v/>
      </c>
      <c r="F148" s="389" t="str">
        <f>CONCATENATE(Matriz_V8!AM703,Matriz_V8!AN703,Matriz_V8!AO703,Matriz_V8!AP703)</f>
        <v/>
      </c>
      <c r="G148" s="379" t="str">
        <f>IF(Matriz_V8!AQ703="","",Matriz_V8!AQ703)</f>
        <v/>
      </c>
      <c r="H148" s="154">
        <f>IF(Matriz_V8!I703="","",Matriz_V8!I703)</f>
        <v>28.1</v>
      </c>
      <c r="I148" s="128" t="str">
        <f>IF(Matriz_V8!J703="","",Matriz_V8!J703)</f>
        <v/>
      </c>
      <c r="J148" s="370" t="str">
        <f>IF(Matriz_V8!AR703="","",Matriz_V8!AR703)</f>
        <v/>
      </c>
      <c r="K148" s="370"/>
      <c r="L148" s="129"/>
      <c r="M148" s="129"/>
      <c r="N148" s="130"/>
      <c r="O148" s="130"/>
      <c r="P148" s="129"/>
    </row>
    <row r="149" spans="1:16" s="2" customFormat="1" ht="91.5" customHeight="1" x14ac:dyDescent="0.2">
      <c r="A149" s="387"/>
      <c r="B149" s="390"/>
      <c r="C149" s="390"/>
      <c r="D149" s="387"/>
      <c r="E149" s="387"/>
      <c r="F149" s="390"/>
      <c r="G149" s="380"/>
      <c r="H149" s="154">
        <f>IF(Matriz_V8!I708="","",Matriz_V8!I708)</f>
        <v>28.2</v>
      </c>
      <c r="I149" s="128" t="str">
        <f>IF(Matriz_V8!J708="","",Matriz_V8!J708)</f>
        <v/>
      </c>
      <c r="J149" s="370" t="str">
        <f>IF(Matriz_V8!AR708="","",Matriz_V8!AR708)</f>
        <v/>
      </c>
      <c r="K149" s="370"/>
      <c r="L149" s="129"/>
      <c r="M149" s="129"/>
      <c r="N149" s="130"/>
      <c r="O149" s="130"/>
      <c r="P149" s="129"/>
    </row>
    <row r="150" spans="1:16" s="2" customFormat="1" ht="91.5" customHeight="1" x14ac:dyDescent="0.2">
      <c r="A150" s="387"/>
      <c r="B150" s="390"/>
      <c r="C150" s="390"/>
      <c r="D150" s="387"/>
      <c r="E150" s="387"/>
      <c r="F150" s="390"/>
      <c r="G150" s="380"/>
      <c r="H150" s="154">
        <f>IF(Matriz_V8!I713="","",Matriz_V8!I713)</f>
        <v>28.3</v>
      </c>
      <c r="I150" s="128" t="str">
        <f>IF(Matriz_V8!J713="","",Matriz_V8!J713)</f>
        <v/>
      </c>
      <c r="J150" s="370" t="str">
        <f>IF(Matriz_V8!AR713="","",Matriz_V8!AR713)</f>
        <v/>
      </c>
      <c r="K150" s="370"/>
      <c r="L150" s="129"/>
      <c r="M150" s="129"/>
      <c r="N150" s="130"/>
      <c r="O150" s="130"/>
      <c r="P150" s="129"/>
    </row>
    <row r="151" spans="1:16" s="2" customFormat="1" ht="91.5" customHeight="1" x14ac:dyDescent="0.2">
      <c r="A151" s="387"/>
      <c r="B151" s="390"/>
      <c r="C151" s="390"/>
      <c r="D151" s="387"/>
      <c r="E151" s="387"/>
      <c r="F151" s="390"/>
      <c r="G151" s="380"/>
      <c r="H151" s="154">
        <f>IF(Matriz_V8!I718="","",Matriz_V8!I718)</f>
        <v>28.4</v>
      </c>
      <c r="I151" s="128" t="str">
        <f>IF(Matriz_V8!J718="","",Matriz_V8!J718)</f>
        <v/>
      </c>
      <c r="J151" s="371" t="str">
        <f>IF(Matriz_V8!AR718="","",Matriz_V8!AR718)</f>
        <v/>
      </c>
      <c r="K151" s="372"/>
      <c r="L151" s="134"/>
      <c r="M151" s="129"/>
      <c r="N151" s="130"/>
      <c r="O151" s="130"/>
      <c r="P151" s="129"/>
    </row>
    <row r="152" spans="1:16" s="2" customFormat="1" ht="91.5" customHeight="1" x14ac:dyDescent="0.2">
      <c r="A152" s="388"/>
      <c r="B152" s="391"/>
      <c r="C152" s="391"/>
      <c r="D152" s="388"/>
      <c r="E152" s="388"/>
      <c r="F152" s="391"/>
      <c r="G152" s="381"/>
      <c r="H152" s="154">
        <f>IF(Matriz_V8!I723="","",Matriz_V8!I723)</f>
        <v>28.5</v>
      </c>
      <c r="I152" s="128" t="str">
        <f>IF(Matriz_V8!J723="","",Matriz_V8!J723)</f>
        <v/>
      </c>
      <c r="J152" s="371" t="str">
        <f>IF(Matriz_V8!AR723="","",Matriz_V8!AR723)</f>
        <v/>
      </c>
      <c r="K152" s="372"/>
      <c r="L152" s="134"/>
      <c r="M152" s="129"/>
      <c r="N152" s="130"/>
      <c r="O152" s="130"/>
      <c r="P152" s="129"/>
    </row>
    <row r="153" spans="1:16" s="2" customFormat="1" ht="91.5" customHeight="1" x14ac:dyDescent="0.2">
      <c r="A153" s="382" t="str">
        <f>IF(Matriz_V8!A728="","",Matriz_V8!A728)</f>
        <v/>
      </c>
      <c r="B153" s="373" t="str">
        <f>IF(Matriz_V8!E728="","",Matriz_V8!E728)</f>
        <v/>
      </c>
      <c r="C153" s="373" t="str">
        <f>IF(Matriz_V8!G728="","",Matriz_V8!G728)</f>
        <v/>
      </c>
      <c r="D153" s="385" t="str">
        <f>IF(Matriz_V8!AF728="","",Matriz_V8!AF728)</f>
        <v/>
      </c>
      <c r="E153" s="385" t="str">
        <f>IF(Matriz_V8!AG728="","",Matriz_V8!AG728)</f>
        <v/>
      </c>
      <c r="F153" s="373" t="str">
        <f>CONCATENATE(Matriz_V8!AM728,Matriz_V8!AN728,Matriz_V8!AO728,Matriz_V8!AP728)</f>
        <v/>
      </c>
      <c r="G153" s="373" t="str">
        <f>IF(Matriz_V8!AQ728="","",Matriz_V8!AQ728)</f>
        <v/>
      </c>
      <c r="H153" s="155">
        <f>IF(Matriz_V8!I728="","",Matriz_V8!I728)</f>
        <v>29.1</v>
      </c>
      <c r="I153" s="124" t="str">
        <f>IF(Matriz_V8!J728="","",Matriz_V8!J728)</f>
        <v/>
      </c>
      <c r="J153" s="376" t="str">
        <f>IF(Matriz_V8!AR728="","",Matriz_V8!AR728)</f>
        <v/>
      </c>
      <c r="K153" s="376"/>
      <c r="L153" s="125"/>
      <c r="M153" s="125"/>
      <c r="N153" s="127"/>
      <c r="O153" s="127"/>
      <c r="P153" s="125"/>
    </row>
    <row r="154" spans="1:16" s="2" customFormat="1" ht="91.5" customHeight="1" x14ac:dyDescent="0.2">
      <c r="A154" s="383"/>
      <c r="B154" s="374"/>
      <c r="C154" s="374"/>
      <c r="D154" s="383"/>
      <c r="E154" s="383"/>
      <c r="F154" s="374"/>
      <c r="G154" s="374"/>
      <c r="H154" s="155">
        <f>IF(Matriz_V8!I733="","",Matriz_V8!I733)</f>
        <v>29.2</v>
      </c>
      <c r="I154" s="124" t="str">
        <f>IF(Matriz_V8!J733="","",Matriz_V8!J733)</f>
        <v/>
      </c>
      <c r="J154" s="376" t="str">
        <f>IF(Matriz_V8!AR733="","",Matriz_V8!AR733)</f>
        <v/>
      </c>
      <c r="K154" s="376"/>
      <c r="L154" s="125"/>
      <c r="M154" s="125"/>
      <c r="N154" s="127"/>
      <c r="O154" s="127"/>
      <c r="P154" s="125"/>
    </row>
    <row r="155" spans="1:16" s="2" customFormat="1" ht="91.5" customHeight="1" x14ac:dyDescent="0.2">
      <c r="A155" s="383"/>
      <c r="B155" s="374"/>
      <c r="C155" s="374"/>
      <c r="D155" s="383"/>
      <c r="E155" s="383"/>
      <c r="F155" s="374"/>
      <c r="G155" s="374"/>
      <c r="H155" s="155">
        <f>IF(Matriz_V8!I738="","",Matriz_V8!I738)</f>
        <v>29.3</v>
      </c>
      <c r="I155" s="124" t="str">
        <f>IF(Matriz_V8!J738="","",Matriz_V8!J738)</f>
        <v/>
      </c>
      <c r="J155" s="376" t="str">
        <f>IF(Matriz_V8!AR738="","",Matriz_V8!AR738)</f>
        <v/>
      </c>
      <c r="K155" s="376"/>
      <c r="L155" s="125"/>
      <c r="M155" s="125"/>
      <c r="N155" s="127"/>
      <c r="O155" s="127"/>
      <c r="P155" s="125"/>
    </row>
    <row r="156" spans="1:16" s="2" customFormat="1" ht="91.5" customHeight="1" x14ac:dyDescent="0.2">
      <c r="A156" s="383"/>
      <c r="B156" s="374"/>
      <c r="C156" s="374"/>
      <c r="D156" s="383"/>
      <c r="E156" s="383"/>
      <c r="F156" s="374"/>
      <c r="G156" s="374"/>
      <c r="H156" s="155">
        <f>IF(Matriz_V8!I743="","",Matriz_V8!I743)</f>
        <v>29.4</v>
      </c>
      <c r="I156" s="124" t="str">
        <f>IF(Matriz_V8!J743="","",Matriz_V8!J743)</f>
        <v/>
      </c>
      <c r="J156" s="377" t="str">
        <f>IF(Matriz_V8!AR743="","",Matriz_V8!AR743)</f>
        <v/>
      </c>
      <c r="K156" s="378"/>
      <c r="L156" s="133"/>
      <c r="M156" s="125"/>
      <c r="N156" s="127"/>
      <c r="O156" s="127"/>
      <c r="P156" s="125"/>
    </row>
    <row r="157" spans="1:16" s="2" customFormat="1" ht="91.5" customHeight="1" x14ac:dyDescent="0.2">
      <c r="A157" s="384"/>
      <c r="B157" s="375"/>
      <c r="C157" s="375"/>
      <c r="D157" s="384"/>
      <c r="E157" s="384"/>
      <c r="F157" s="375"/>
      <c r="G157" s="375"/>
      <c r="H157" s="155">
        <f>IF(Matriz_V8!I748="","",Matriz_V8!I748)</f>
        <v>29.5</v>
      </c>
      <c r="I157" s="124" t="str">
        <f>IF(Matriz_V8!J748="","",Matriz_V8!J748)</f>
        <v/>
      </c>
      <c r="J157" s="377" t="str">
        <f>IF(Matriz_V8!AR748="","",Matriz_V8!AR748)</f>
        <v/>
      </c>
      <c r="K157" s="378"/>
      <c r="L157" s="133"/>
      <c r="M157" s="125"/>
      <c r="N157" s="127"/>
      <c r="O157" s="127"/>
      <c r="P157" s="125"/>
    </row>
    <row r="158" spans="1:16" s="2" customFormat="1" ht="91.5" customHeight="1" x14ac:dyDescent="0.2">
      <c r="A158" s="386" t="str">
        <f>IF(Matriz_V8!A753="","",Matriz_V8!A753)</f>
        <v/>
      </c>
      <c r="B158" s="389" t="str">
        <f>IF(Matriz_V8!E753="","",Matriz_V8!E753)</f>
        <v/>
      </c>
      <c r="C158" s="389" t="str">
        <f>IF(Matriz_V8!G753="","",Matriz_V8!G753)</f>
        <v/>
      </c>
      <c r="D158" s="392" t="str">
        <f>IF(Matriz_V8!AF753="","",Matriz_V8!AF753)</f>
        <v/>
      </c>
      <c r="E158" s="392" t="str">
        <f>IF(Matriz_V8!AG753="","",Matriz_V8!AG753)</f>
        <v/>
      </c>
      <c r="F158" s="389" t="str">
        <f>CONCATENATE(Matriz_V8!AM753,Matriz_V8!AN753,Matriz_V8!AO753,Matriz_V8!AP753)</f>
        <v/>
      </c>
      <c r="G158" s="379" t="str">
        <f>IF(Matriz_V8!AQ753="","",Matriz_V8!AQ753)</f>
        <v/>
      </c>
      <c r="H158" s="154">
        <f>IF(Matriz_V8!I753="","",Matriz_V8!I753)</f>
        <v>30.1</v>
      </c>
      <c r="I158" s="128" t="str">
        <f>IF(Matriz_V8!J753="","",Matriz_V8!J753)</f>
        <v/>
      </c>
      <c r="J158" s="370" t="str">
        <f>IF(Matriz_V8!AR753="","",Matriz_V8!AR753)</f>
        <v/>
      </c>
      <c r="K158" s="370"/>
      <c r="L158" s="129"/>
      <c r="M158" s="129"/>
      <c r="N158" s="130"/>
      <c r="O158" s="130"/>
      <c r="P158" s="129"/>
    </row>
    <row r="159" spans="1:16" s="2" customFormat="1" ht="91.5" customHeight="1" x14ac:dyDescent="0.2">
      <c r="A159" s="387"/>
      <c r="B159" s="390"/>
      <c r="C159" s="390"/>
      <c r="D159" s="387"/>
      <c r="E159" s="387"/>
      <c r="F159" s="390"/>
      <c r="G159" s="380"/>
      <c r="H159" s="154">
        <f>IF(Matriz_V8!I758="","",Matriz_V8!I758)</f>
        <v>30.2</v>
      </c>
      <c r="I159" s="128" t="str">
        <f>IF(Matriz_V8!J758="","",Matriz_V8!J758)</f>
        <v/>
      </c>
      <c r="J159" s="370" t="str">
        <f>IF(Matriz_V8!AR758="","",Matriz_V8!AR758)</f>
        <v/>
      </c>
      <c r="K159" s="370"/>
      <c r="L159" s="129"/>
      <c r="M159" s="129"/>
      <c r="N159" s="130"/>
      <c r="O159" s="130"/>
      <c r="P159" s="129"/>
    </row>
    <row r="160" spans="1:16" s="2" customFormat="1" ht="91.5" customHeight="1" x14ac:dyDescent="0.2">
      <c r="A160" s="387"/>
      <c r="B160" s="390"/>
      <c r="C160" s="390"/>
      <c r="D160" s="387"/>
      <c r="E160" s="387"/>
      <c r="F160" s="390"/>
      <c r="G160" s="380"/>
      <c r="H160" s="154">
        <f>IF(Matriz_V8!I763="","",Matriz_V8!I763)</f>
        <v>30.3</v>
      </c>
      <c r="I160" s="128" t="str">
        <f>IF(Matriz_V8!J763="","",Matriz_V8!J763)</f>
        <v/>
      </c>
      <c r="J160" s="370" t="str">
        <f>IF(Matriz_V8!AR763="","",Matriz_V8!AR763)</f>
        <v/>
      </c>
      <c r="K160" s="370"/>
      <c r="L160" s="129"/>
      <c r="M160" s="129"/>
      <c r="N160" s="130"/>
      <c r="O160" s="130"/>
      <c r="P160" s="129"/>
    </row>
    <row r="161" spans="1:16" s="2" customFormat="1" ht="91.5" customHeight="1" x14ac:dyDescent="0.2">
      <c r="A161" s="387"/>
      <c r="B161" s="390"/>
      <c r="C161" s="390"/>
      <c r="D161" s="387"/>
      <c r="E161" s="387"/>
      <c r="F161" s="390"/>
      <c r="G161" s="380"/>
      <c r="H161" s="154">
        <f>IF(Matriz_V8!I768="","",Matriz_V8!I768)</f>
        <v>30.4</v>
      </c>
      <c r="I161" s="128" t="str">
        <f>IF(Matriz_V8!J768="","",Matriz_V8!J768)</f>
        <v/>
      </c>
      <c r="J161" s="371" t="str">
        <f>IF(Matriz_V8!AR768="","",Matriz_V8!AR768)</f>
        <v/>
      </c>
      <c r="K161" s="372"/>
      <c r="L161" s="134"/>
      <c r="M161" s="129"/>
      <c r="N161" s="130"/>
      <c r="O161" s="130"/>
      <c r="P161" s="129"/>
    </row>
    <row r="162" spans="1:16" s="2" customFormat="1" ht="91.5" customHeight="1" x14ac:dyDescent="0.2">
      <c r="A162" s="388"/>
      <c r="B162" s="391"/>
      <c r="C162" s="391"/>
      <c r="D162" s="388"/>
      <c r="E162" s="388"/>
      <c r="F162" s="391"/>
      <c r="G162" s="381"/>
      <c r="H162" s="154">
        <f>IF(Matriz_V8!I773="","",Matriz_V8!I773)</f>
        <v>30.5</v>
      </c>
      <c r="I162" s="128" t="str">
        <f>IF(Matriz_V8!J773="","",Matriz_V8!J773)</f>
        <v/>
      </c>
      <c r="J162" s="371" t="str">
        <f>IF(Matriz_V8!AR773="","",Matriz_V8!AR773)</f>
        <v/>
      </c>
      <c r="K162" s="372"/>
      <c r="L162" s="134"/>
      <c r="M162" s="129"/>
      <c r="N162" s="130"/>
      <c r="O162" s="130"/>
      <c r="P162" s="129"/>
    </row>
    <row r="163" spans="1:16" s="2" customFormat="1" ht="91.5" customHeight="1" x14ac:dyDescent="0.2">
      <c r="A163" s="382" t="str">
        <f>IF(Matriz_V8!A778="","",Matriz_V8!A778)</f>
        <v/>
      </c>
      <c r="B163" s="373" t="str">
        <f>IF(Matriz_V8!E778="","",Matriz_V8!E778)</f>
        <v/>
      </c>
      <c r="C163" s="373" t="str">
        <f>IF(Matriz_V8!G778="","",Matriz_V8!G778)</f>
        <v/>
      </c>
      <c r="D163" s="385" t="str">
        <f>IF(Matriz_V8!AF778="","",Matriz_V8!AF778)</f>
        <v/>
      </c>
      <c r="E163" s="385" t="str">
        <f>IF(Matriz_V8!AG778="","",Matriz_V8!AG778)</f>
        <v/>
      </c>
      <c r="F163" s="373" t="str">
        <f>CONCATENATE(Matriz_V8!AM778,Matriz_V8!AN778,Matriz_V8!AO778,Matriz_V8!AP778)</f>
        <v/>
      </c>
      <c r="G163" s="373" t="str">
        <f>IF(Matriz_V8!AQ778="","",Matriz_V8!AQ778)</f>
        <v/>
      </c>
      <c r="H163" s="155">
        <f>IF(Matriz_V8!I778="","",Matriz_V8!I778)</f>
        <v>31.1</v>
      </c>
      <c r="I163" s="124" t="str">
        <f>IF(Matriz_V8!J778="","",Matriz_V8!J778)</f>
        <v/>
      </c>
      <c r="J163" s="376" t="str">
        <f>IF(Matriz_V8!AR778="","",Matriz_V8!AR778)</f>
        <v/>
      </c>
      <c r="K163" s="376"/>
      <c r="L163" s="125"/>
      <c r="M163" s="125"/>
      <c r="N163" s="127"/>
      <c r="O163" s="127"/>
      <c r="P163" s="125"/>
    </row>
    <row r="164" spans="1:16" s="2" customFormat="1" ht="91.5" customHeight="1" x14ac:dyDescent="0.2">
      <c r="A164" s="383"/>
      <c r="B164" s="374"/>
      <c r="C164" s="374"/>
      <c r="D164" s="383"/>
      <c r="E164" s="383"/>
      <c r="F164" s="374"/>
      <c r="G164" s="374"/>
      <c r="H164" s="155">
        <f>IF(Matriz_V8!I783="","",Matriz_V8!I783)</f>
        <v>31.2</v>
      </c>
      <c r="I164" s="124" t="str">
        <f>IF(Matriz_V8!J783="","",Matriz_V8!J783)</f>
        <v/>
      </c>
      <c r="J164" s="376" t="str">
        <f>IF(Matriz_V8!AR783="","",Matriz_V8!AR783)</f>
        <v/>
      </c>
      <c r="K164" s="376"/>
      <c r="L164" s="125"/>
      <c r="M164" s="125"/>
      <c r="N164" s="127"/>
      <c r="O164" s="127"/>
      <c r="P164" s="125"/>
    </row>
    <row r="165" spans="1:16" s="2" customFormat="1" ht="91.5" customHeight="1" x14ac:dyDescent="0.2">
      <c r="A165" s="383"/>
      <c r="B165" s="374"/>
      <c r="C165" s="374"/>
      <c r="D165" s="383"/>
      <c r="E165" s="383"/>
      <c r="F165" s="374"/>
      <c r="G165" s="374"/>
      <c r="H165" s="155">
        <f>IF(Matriz_V8!I788="","",Matriz_V8!I788)</f>
        <v>31.3</v>
      </c>
      <c r="I165" s="124" t="str">
        <f>IF(Matriz_V8!J788="","",Matriz_V8!J788)</f>
        <v/>
      </c>
      <c r="J165" s="376" t="str">
        <f>IF(Matriz_V8!AR788="","",Matriz_V8!AR788)</f>
        <v/>
      </c>
      <c r="K165" s="376"/>
      <c r="L165" s="125"/>
      <c r="M165" s="125"/>
      <c r="N165" s="127"/>
      <c r="O165" s="127"/>
      <c r="P165" s="125"/>
    </row>
    <row r="166" spans="1:16" s="2" customFormat="1" ht="91.5" customHeight="1" x14ac:dyDescent="0.2">
      <c r="A166" s="383"/>
      <c r="B166" s="374"/>
      <c r="C166" s="374"/>
      <c r="D166" s="383"/>
      <c r="E166" s="383"/>
      <c r="F166" s="374"/>
      <c r="G166" s="374"/>
      <c r="H166" s="155">
        <f>IF(Matriz_V8!I793="","",Matriz_V8!I793)</f>
        <v>31.4</v>
      </c>
      <c r="I166" s="124" t="str">
        <f>IF(Matriz_V8!J793="","",Matriz_V8!J793)</f>
        <v/>
      </c>
      <c r="J166" s="377" t="str">
        <f>IF(Matriz_V8!AR793="","",Matriz_V8!AR793)</f>
        <v/>
      </c>
      <c r="K166" s="378"/>
      <c r="L166" s="133"/>
      <c r="M166" s="125"/>
      <c r="N166" s="127"/>
      <c r="O166" s="127"/>
      <c r="P166" s="125"/>
    </row>
    <row r="167" spans="1:16" s="2" customFormat="1" ht="91.5" customHeight="1" x14ac:dyDescent="0.2">
      <c r="A167" s="384"/>
      <c r="B167" s="375"/>
      <c r="C167" s="375"/>
      <c r="D167" s="384"/>
      <c r="E167" s="384"/>
      <c r="F167" s="375"/>
      <c r="G167" s="375"/>
      <c r="H167" s="155">
        <f>IF(Matriz_V8!I798="","",Matriz_V8!I798)</f>
        <v>31.5</v>
      </c>
      <c r="I167" s="124" t="str">
        <f>IF(Matriz_V8!J798="","",Matriz_V8!J798)</f>
        <v/>
      </c>
      <c r="J167" s="377" t="str">
        <f>IF(Matriz_V8!AR798="","",Matriz_V8!AR798)</f>
        <v/>
      </c>
      <c r="K167" s="378"/>
      <c r="L167" s="133"/>
      <c r="M167" s="125"/>
      <c r="N167" s="127"/>
      <c r="O167" s="127"/>
      <c r="P167" s="125"/>
    </row>
    <row r="168" spans="1:16" s="2" customFormat="1" ht="91.5" customHeight="1" x14ac:dyDescent="0.2">
      <c r="A168" s="386" t="str">
        <f>IF(Matriz_V8!A803="","",Matriz_V8!A803)</f>
        <v/>
      </c>
      <c r="B168" s="389" t="str">
        <f>IF(Matriz_V8!E803="","",Matriz_V8!E803)</f>
        <v/>
      </c>
      <c r="C168" s="389" t="str">
        <f>IF(Matriz_V8!G803="","",Matriz_V8!G803)</f>
        <v/>
      </c>
      <c r="D168" s="392" t="str">
        <f>IF(Matriz_V8!AF803="","",Matriz_V8!AF803)</f>
        <v/>
      </c>
      <c r="E168" s="392" t="str">
        <f>IF(Matriz_V8!AG803="","",Matriz_V8!AG803)</f>
        <v/>
      </c>
      <c r="F168" s="389" t="str">
        <f>CONCATENATE(Matriz_V8!AM803,Matriz_V8!AN803,Matriz_V8!AO803,Matriz_V8!AP803)</f>
        <v/>
      </c>
      <c r="G168" s="379" t="str">
        <f>IF(Matriz_V8!AQ803="","",Matriz_V8!AQ803)</f>
        <v/>
      </c>
      <c r="H168" s="154">
        <f>IF(Matriz_V8!I803="","",Matriz_V8!I803)</f>
        <v>32.1</v>
      </c>
      <c r="I168" s="128" t="str">
        <f>IF(Matriz_V8!J803="","",Matriz_V8!J803)</f>
        <v/>
      </c>
      <c r="J168" s="370" t="str">
        <f>IF(Matriz_V8!AR803="","",Matriz_V8!AR803)</f>
        <v/>
      </c>
      <c r="K168" s="370"/>
      <c r="L168" s="129"/>
      <c r="M168" s="129"/>
      <c r="N168" s="130"/>
      <c r="O168" s="130"/>
      <c r="P168" s="129"/>
    </row>
    <row r="169" spans="1:16" s="2" customFormat="1" ht="91.5" customHeight="1" x14ac:dyDescent="0.2">
      <c r="A169" s="387"/>
      <c r="B169" s="390"/>
      <c r="C169" s="390"/>
      <c r="D169" s="387"/>
      <c r="E169" s="387"/>
      <c r="F169" s="390"/>
      <c r="G169" s="380"/>
      <c r="H169" s="154">
        <f>IF(Matriz_V8!I808="","",Matriz_V8!I808)</f>
        <v>32.200000000000003</v>
      </c>
      <c r="I169" s="128" t="str">
        <f>IF(Matriz_V8!J808="","",Matriz_V8!J808)</f>
        <v/>
      </c>
      <c r="J169" s="370" t="str">
        <f>IF(Matriz_V8!AR808="","",Matriz_V8!AR808)</f>
        <v/>
      </c>
      <c r="K169" s="370"/>
      <c r="L169" s="129"/>
      <c r="M169" s="129"/>
      <c r="N169" s="130"/>
      <c r="O169" s="130"/>
      <c r="P169" s="129"/>
    </row>
    <row r="170" spans="1:16" s="2" customFormat="1" ht="91.5" customHeight="1" x14ac:dyDescent="0.2">
      <c r="A170" s="387"/>
      <c r="B170" s="390"/>
      <c r="C170" s="390"/>
      <c r="D170" s="387"/>
      <c r="E170" s="387"/>
      <c r="F170" s="390"/>
      <c r="G170" s="380"/>
      <c r="H170" s="154">
        <f>IF(Matriz_V8!I813="","",Matriz_V8!I813)</f>
        <v>32.299999999999997</v>
      </c>
      <c r="I170" s="128" t="str">
        <f>IF(Matriz_V8!J813="","",Matriz_V8!J813)</f>
        <v/>
      </c>
      <c r="J170" s="370" t="str">
        <f>IF(Matriz_V8!AR813="","",Matriz_V8!AR813)</f>
        <v/>
      </c>
      <c r="K170" s="370"/>
      <c r="L170" s="129"/>
      <c r="M170" s="129"/>
      <c r="N170" s="130"/>
      <c r="O170" s="130"/>
      <c r="P170" s="129"/>
    </row>
    <row r="171" spans="1:16" s="2" customFormat="1" ht="91.5" customHeight="1" x14ac:dyDescent="0.2">
      <c r="A171" s="387"/>
      <c r="B171" s="390"/>
      <c r="C171" s="390"/>
      <c r="D171" s="387"/>
      <c r="E171" s="387"/>
      <c r="F171" s="390"/>
      <c r="G171" s="380"/>
      <c r="H171" s="154">
        <f>IF(Matriz_V8!I818="","",Matriz_V8!I818)</f>
        <v>32.4</v>
      </c>
      <c r="I171" s="128" t="str">
        <f>IF(Matriz_V8!J818="","",Matriz_V8!J818)</f>
        <v/>
      </c>
      <c r="J171" s="371" t="str">
        <f>IF(Matriz_V8!AR818="","",Matriz_V8!AR818)</f>
        <v/>
      </c>
      <c r="K171" s="372"/>
      <c r="L171" s="134"/>
      <c r="M171" s="129"/>
      <c r="N171" s="130"/>
      <c r="O171" s="130"/>
      <c r="P171" s="129"/>
    </row>
    <row r="172" spans="1:16" s="2" customFormat="1" ht="91.5" customHeight="1" x14ac:dyDescent="0.2">
      <c r="A172" s="388"/>
      <c r="B172" s="391"/>
      <c r="C172" s="391"/>
      <c r="D172" s="388"/>
      <c r="E172" s="388"/>
      <c r="F172" s="391"/>
      <c r="G172" s="381"/>
      <c r="H172" s="154">
        <f>IF(Matriz_V8!I823="","",Matriz_V8!I823)</f>
        <v>32.5</v>
      </c>
      <c r="I172" s="128" t="str">
        <f>IF(Matriz_V8!J823="","",Matriz_V8!J823)</f>
        <v/>
      </c>
      <c r="J172" s="371" t="str">
        <f>IF(Matriz_V8!AR823="","",Matriz_V8!AR823)</f>
        <v/>
      </c>
      <c r="K172" s="372"/>
      <c r="L172" s="134"/>
      <c r="M172" s="129"/>
      <c r="N172" s="130"/>
      <c r="O172" s="130"/>
      <c r="P172" s="129"/>
    </row>
    <row r="173" spans="1:16" s="2" customFormat="1" ht="91.5" customHeight="1" x14ac:dyDescent="0.2">
      <c r="A173" s="382" t="str">
        <f>IF(Matriz_V8!A828="","",Matriz_V8!A828)</f>
        <v/>
      </c>
      <c r="B173" s="373" t="str">
        <f>IF(Matriz_V8!E828="","",Matriz_V8!E828)</f>
        <v/>
      </c>
      <c r="C173" s="373" t="str">
        <f>IF(Matriz_V8!G828="","",Matriz_V8!G828)</f>
        <v/>
      </c>
      <c r="D173" s="385" t="str">
        <f>IF(Matriz_V8!AF828="","",Matriz_V8!AF828)</f>
        <v/>
      </c>
      <c r="E173" s="385" t="str">
        <f>IF(Matriz_V8!AG828="","",Matriz_V8!AG828)</f>
        <v/>
      </c>
      <c r="F173" s="373" t="str">
        <f>CONCATENATE(Matriz_V8!AM828,Matriz_V8!AN828,Matriz_V8!AO828,Matriz_V8!AP828)</f>
        <v/>
      </c>
      <c r="G173" s="373" t="str">
        <f>IF(Matriz_V8!AQ828="","",Matriz_V8!AQ828)</f>
        <v/>
      </c>
      <c r="H173" s="155">
        <f>IF(Matriz_V8!I828="","",Matriz_V8!I828)</f>
        <v>33.1</v>
      </c>
      <c r="I173" s="124" t="str">
        <f>IF(Matriz_V8!J828="","",Matriz_V8!J828)</f>
        <v/>
      </c>
      <c r="J173" s="376" t="str">
        <f>IF(Matriz_V8!AR828="","",Matriz_V8!AR828)</f>
        <v/>
      </c>
      <c r="K173" s="376"/>
      <c r="L173" s="125"/>
      <c r="M173" s="125"/>
      <c r="N173" s="127"/>
      <c r="O173" s="127"/>
      <c r="P173" s="125"/>
    </row>
    <row r="174" spans="1:16" s="2" customFormat="1" ht="91.5" customHeight="1" x14ac:dyDescent="0.2">
      <c r="A174" s="383"/>
      <c r="B174" s="374"/>
      <c r="C174" s="374"/>
      <c r="D174" s="383"/>
      <c r="E174" s="383"/>
      <c r="F174" s="374"/>
      <c r="G174" s="374"/>
      <c r="H174" s="155">
        <f>IF(Matriz_V8!I833="","",Matriz_V8!I833)</f>
        <v>33.200000000000003</v>
      </c>
      <c r="I174" s="124" t="str">
        <f>IF(Matriz_V8!J833="","",Matriz_V8!J833)</f>
        <v/>
      </c>
      <c r="J174" s="376" t="str">
        <f>IF(Matriz_V8!AR833="","",Matriz_V8!AR833)</f>
        <v/>
      </c>
      <c r="K174" s="376"/>
      <c r="L174" s="125"/>
      <c r="M174" s="125"/>
      <c r="N174" s="127"/>
      <c r="O174" s="127"/>
      <c r="P174" s="125"/>
    </row>
    <row r="175" spans="1:16" s="2" customFormat="1" ht="91.5" customHeight="1" x14ac:dyDescent="0.2">
      <c r="A175" s="383"/>
      <c r="B175" s="374"/>
      <c r="C175" s="374"/>
      <c r="D175" s="383"/>
      <c r="E175" s="383"/>
      <c r="F175" s="374"/>
      <c r="G175" s="374"/>
      <c r="H175" s="155">
        <f>IF(Matriz_V8!I838="","",Matriz_V8!I838)</f>
        <v>33.299999999999997</v>
      </c>
      <c r="I175" s="124" t="str">
        <f>IF(Matriz_V8!J838="","",Matriz_V8!J838)</f>
        <v/>
      </c>
      <c r="J175" s="376" t="str">
        <f>IF(Matriz_V8!AR838="","",Matriz_V8!AR838)</f>
        <v/>
      </c>
      <c r="K175" s="376"/>
      <c r="L175" s="125"/>
      <c r="M175" s="125"/>
      <c r="N175" s="127"/>
      <c r="O175" s="127"/>
      <c r="P175" s="125"/>
    </row>
    <row r="176" spans="1:16" s="2" customFormat="1" ht="91.5" customHeight="1" x14ac:dyDescent="0.2">
      <c r="A176" s="383"/>
      <c r="B176" s="374"/>
      <c r="C176" s="374"/>
      <c r="D176" s="383"/>
      <c r="E176" s="383"/>
      <c r="F176" s="374"/>
      <c r="G176" s="374"/>
      <c r="H176" s="155">
        <f>IF(Matriz_V8!I843="","",Matriz_V8!I843)</f>
        <v>33.4</v>
      </c>
      <c r="I176" s="124" t="str">
        <f>IF(Matriz_V8!J843="","",Matriz_V8!J843)</f>
        <v/>
      </c>
      <c r="J176" s="377" t="str">
        <f>IF(Matriz_V8!AR843="","",Matriz_V8!AR843)</f>
        <v/>
      </c>
      <c r="K176" s="378"/>
      <c r="L176" s="133"/>
      <c r="M176" s="125"/>
      <c r="N176" s="127"/>
      <c r="O176" s="127"/>
      <c r="P176" s="125"/>
    </row>
    <row r="177" spans="1:16" s="2" customFormat="1" ht="91.5" customHeight="1" x14ac:dyDescent="0.2">
      <c r="A177" s="384"/>
      <c r="B177" s="375"/>
      <c r="C177" s="375"/>
      <c r="D177" s="384"/>
      <c r="E177" s="384"/>
      <c r="F177" s="375"/>
      <c r="G177" s="375"/>
      <c r="H177" s="155">
        <f>IF(Matriz_V8!I848="","",Matriz_V8!I848)</f>
        <v>33.5</v>
      </c>
      <c r="I177" s="124" t="str">
        <f>IF(Matriz_V8!J848="","",Matriz_V8!J848)</f>
        <v/>
      </c>
      <c r="J177" s="377" t="str">
        <f>IF(Matriz_V8!AR848="","",Matriz_V8!AR848)</f>
        <v/>
      </c>
      <c r="K177" s="378"/>
      <c r="L177" s="133"/>
      <c r="M177" s="125"/>
      <c r="N177" s="127"/>
      <c r="O177" s="127"/>
      <c r="P177" s="125"/>
    </row>
    <row r="178" spans="1:16" s="2" customFormat="1" ht="91.5" customHeight="1" x14ac:dyDescent="0.2">
      <c r="A178" s="386" t="str">
        <f>IF(Matriz_V8!A853="","",Matriz_V8!A853)</f>
        <v/>
      </c>
      <c r="B178" s="389" t="str">
        <f>IF(Matriz_V8!E853="","",Matriz_V8!E853)</f>
        <v/>
      </c>
      <c r="C178" s="389" t="str">
        <f>IF(Matriz_V8!G853="","",Matriz_V8!G853)</f>
        <v/>
      </c>
      <c r="D178" s="392" t="str">
        <f>IF(Matriz_V8!AF853="","",Matriz_V8!AF853)</f>
        <v/>
      </c>
      <c r="E178" s="392" t="str">
        <f>IF(Matriz_V8!AG853="","",Matriz_V8!AG853)</f>
        <v/>
      </c>
      <c r="F178" s="389" t="str">
        <f>CONCATENATE(Matriz_V8!AM853,Matriz_V8!AN853,Matriz_V8!AO853,Matriz_V8!AP853)</f>
        <v/>
      </c>
      <c r="G178" s="379" t="str">
        <f>IF(Matriz_V8!AQ853="","",Matriz_V8!AQ853)</f>
        <v/>
      </c>
      <c r="H178" s="154">
        <f>IF(Matriz_V8!I853="","",Matriz_V8!I853)</f>
        <v>34.1</v>
      </c>
      <c r="I178" s="128" t="str">
        <f>IF(Matriz_V8!J853="","",Matriz_V8!J853)</f>
        <v/>
      </c>
      <c r="J178" s="370" t="str">
        <f>IF(Matriz_V8!AR853="","",Matriz_V8!AR853)</f>
        <v/>
      </c>
      <c r="K178" s="370"/>
      <c r="L178" s="129"/>
      <c r="M178" s="129"/>
      <c r="N178" s="130"/>
      <c r="O178" s="130"/>
      <c r="P178" s="129"/>
    </row>
    <row r="179" spans="1:16" s="2" customFormat="1" ht="91.5" customHeight="1" x14ac:dyDescent="0.2">
      <c r="A179" s="387"/>
      <c r="B179" s="390"/>
      <c r="C179" s="390"/>
      <c r="D179" s="387"/>
      <c r="E179" s="387"/>
      <c r="F179" s="390"/>
      <c r="G179" s="380"/>
      <c r="H179" s="154">
        <f>IF(Matriz_V8!I858="","",Matriz_V8!I858)</f>
        <v>34.200000000000003</v>
      </c>
      <c r="I179" s="128" t="str">
        <f>IF(Matriz_V8!J858="","",Matriz_V8!J858)</f>
        <v/>
      </c>
      <c r="J179" s="370" t="str">
        <f>IF(Matriz_V8!AR858="","",Matriz_V8!AR858)</f>
        <v/>
      </c>
      <c r="K179" s="370"/>
      <c r="L179" s="129"/>
      <c r="M179" s="129"/>
      <c r="N179" s="130"/>
      <c r="O179" s="130"/>
      <c r="P179" s="129"/>
    </row>
    <row r="180" spans="1:16" s="2" customFormat="1" ht="91.5" customHeight="1" x14ac:dyDescent="0.2">
      <c r="A180" s="387"/>
      <c r="B180" s="390"/>
      <c r="C180" s="390"/>
      <c r="D180" s="387"/>
      <c r="E180" s="387"/>
      <c r="F180" s="390"/>
      <c r="G180" s="380"/>
      <c r="H180" s="154">
        <f>IF(Matriz_V8!I863="","",Matriz_V8!I863)</f>
        <v>34.299999999999997</v>
      </c>
      <c r="I180" s="128" t="str">
        <f>IF(Matriz_V8!J863="","",Matriz_V8!J863)</f>
        <v/>
      </c>
      <c r="J180" s="370" t="str">
        <f>IF(Matriz_V8!AR863="","",Matriz_V8!AR863)</f>
        <v/>
      </c>
      <c r="K180" s="370"/>
      <c r="L180" s="129"/>
      <c r="M180" s="129"/>
      <c r="N180" s="130"/>
      <c r="O180" s="130"/>
      <c r="P180" s="129"/>
    </row>
    <row r="181" spans="1:16" s="2" customFormat="1" ht="91.5" customHeight="1" x14ac:dyDescent="0.2">
      <c r="A181" s="387"/>
      <c r="B181" s="390"/>
      <c r="C181" s="390"/>
      <c r="D181" s="387"/>
      <c r="E181" s="387"/>
      <c r="F181" s="390"/>
      <c r="G181" s="380"/>
      <c r="H181" s="154">
        <f>IF(Matriz_V8!I868="","",Matriz_V8!I868)</f>
        <v>34.4</v>
      </c>
      <c r="I181" s="128" t="str">
        <f>IF(Matriz_V8!J868="","",Matriz_V8!J868)</f>
        <v/>
      </c>
      <c r="J181" s="371" t="str">
        <f>IF(Matriz_V8!AR868="","",Matriz_V8!AR868)</f>
        <v/>
      </c>
      <c r="K181" s="372"/>
      <c r="L181" s="134"/>
      <c r="M181" s="129"/>
      <c r="N181" s="130"/>
      <c r="O181" s="130"/>
      <c r="P181" s="129"/>
    </row>
    <row r="182" spans="1:16" s="2" customFormat="1" ht="91.5" customHeight="1" x14ac:dyDescent="0.2">
      <c r="A182" s="388"/>
      <c r="B182" s="391"/>
      <c r="C182" s="391"/>
      <c r="D182" s="388"/>
      <c r="E182" s="388"/>
      <c r="F182" s="391"/>
      <c r="G182" s="381"/>
      <c r="H182" s="154">
        <f>IF(Matriz_V8!I873="","",Matriz_V8!I873)</f>
        <v>34.5</v>
      </c>
      <c r="I182" s="128" t="str">
        <f>IF(Matriz_V8!J873="","",Matriz_V8!J873)</f>
        <v/>
      </c>
      <c r="J182" s="371" t="str">
        <f>IF(Matriz_V8!AR873="","",Matriz_V8!AR873)</f>
        <v/>
      </c>
      <c r="K182" s="372"/>
      <c r="L182" s="134"/>
      <c r="M182" s="129"/>
      <c r="N182" s="130"/>
      <c r="O182" s="130"/>
      <c r="P182" s="129"/>
    </row>
    <row r="183" spans="1:16" s="2" customFormat="1" ht="91.5" customHeight="1" x14ac:dyDescent="0.2">
      <c r="A183" s="382" t="str">
        <f>IF(Matriz_V8!A878="","",Matriz_V8!A878)</f>
        <v/>
      </c>
      <c r="B183" s="373" t="str">
        <f>IF(Matriz_V8!E878="","",Matriz_V8!E878)</f>
        <v/>
      </c>
      <c r="C183" s="373" t="str">
        <f>IF(Matriz_V8!G878="","",Matriz_V8!G878)</f>
        <v/>
      </c>
      <c r="D183" s="385" t="str">
        <f>IF(Matriz_V8!AF878="","",Matriz_V8!AF878)</f>
        <v/>
      </c>
      <c r="E183" s="385" t="str">
        <f>IF(Matriz_V8!AG878="","",Matriz_V8!AG878)</f>
        <v/>
      </c>
      <c r="F183" s="373" t="str">
        <f>CONCATENATE(Matriz_V8!AM878,Matriz_V8!AN878,Matriz_V8!AO878,Matriz_V8!AP878)</f>
        <v/>
      </c>
      <c r="G183" s="373" t="str">
        <f>IF(Matriz_V8!AQ878="","",Matriz_V8!AQ878)</f>
        <v/>
      </c>
      <c r="H183" s="157">
        <f>IF(Matriz_V8!I878="","",Matriz_V8!I878)</f>
        <v>35.1</v>
      </c>
      <c r="I183" s="124" t="str">
        <f>IF(Matriz_V8!J878="","",Matriz_V8!J878)</f>
        <v/>
      </c>
      <c r="J183" s="376" t="str">
        <f>IF(Matriz_V8!AR878="","",Matriz_V8!AR878)</f>
        <v/>
      </c>
      <c r="K183" s="376"/>
      <c r="L183" s="125"/>
      <c r="M183" s="125"/>
      <c r="N183" s="127"/>
      <c r="O183" s="127"/>
      <c r="P183" s="125"/>
    </row>
    <row r="184" spans="1:16" s="2" customFormat="1" ht="91.5" customHeight="1" x14ac:dyDescent="0.2">
      <c r="A184" s="383"/>
      <c r="B184" s="374"/>
      <c r="C184" s="374"/>
      <c r="D184" s="383"/>
      <c r="E184" s="383"/>
      <c r="F184" s="374"/>
      <c r="G184" s="374"/>
      <c r="H184" s="157">
        <f>IF(Matriz_V8!I883="","",Matriz_V8!I883)</f>
        <v>35.200000000000003</v>
      </c>
      <c r="I184" s="124" t="str">
        <f>IF(Matriz_V8!J883="","",Matriz_V8!J883)</f>
        <v/>
      </c>
      <c r="J184" s="376" t="str">
        <f>IF(Matriz_V8!AR883="","",Matriz_V8!AR883)</f>
        <v/>
      </c>
      <c r="K184" s="376"/>
      <c r="L184" s="125"/>
      <c r="M184" s="125"/>
      <c r="N184" s="127"/>
      <c r="O184" s="127"/>
      <c r="P184" s="125"/>
    </row>
    <row r="185" spans="1:16" s="2" customFormat="1" ht="91.5" customHeight="1" x14ac:dyDescent="0.2">
      <c r="A185" s="383"/>
      <c r="B185" s="374"/>
      <c r="C185" s="374"/>
      <c r="D185" s="383"/>
      <c r="E185" s="383"/>
      <c r="F185" s="374"/>
      <c r="G185" s="374"/>
      <c r="H185" s="157">
        <f>IF(Matriz_V8!I888="","",Matriz_V8!I888)</f>
        <v>35.299999999999997</v>
      </c>
      <c r="I185" s="124" t="str">
        <f>IF(Matriz_V8!J888="","",Matriz_V8!J888)</f>
        <v/>
      </c>
      <c r="J185" s="376" t="str">
        <f>IF(Matriz_V8!AR888="","",Matriz_V8!AR888)</f>
        <v/>
      </c>
      <c r="K185" s="376"/>
      <c r="L185" s="125"/>
      <c r="M185" s="125"/>
      <c r="N185" s="127"/>
      <c r="O185" s="127"/>
      <c r="P185" s="125"/>
    </row>
    <row r="186" spans="1:16" s="2" customFormat="1" ht="91.5" customHeight="1" x14ac:dyDescent="0.2">
      <c r="A186" s="383"/>
      <c r="B186" s="374"/>
      <c r="C186" s="374"/>
      <c r="D186" s="383"/>
      <c r="E186" s="383"/>
      <c r="F186" s="374"/>
      <c r="G186" s="374"/>
      <c r="H186" s="157">
        <f>IF(Matriz_V8!I893="","",Matriz_V8!I893)</f>
        <v>35.4</v>
      </c>
      <c r="I186" s="124" t="str">
        <f>IF(Matriz_V8!J893="","",Matriz_V8!J893)</f>
        <v/>
      </c>
      <c r="J186" s="377" t="str">
        <f>IF(Matriz_V8!AR893="","",Matriz_V8!AR893)</f>
        <v/>
      </c>
      <c r="K186" s="378"/>
      <c r="L186" s="133"/>
      <c r="M186" s="125"/>
      <c r="N186" s="127"/>
      <c r="O186" s="127"/>
      <c r="P186" s="125"/>
    </row>
    <row r="187" spans="1:16" s="2" customFormat="1" ht="91.5" customHeight="1" x14ac:dyDescent="0.2">
      <c r="A187" s="384"/>
      <c r="B187" s="375"/>
      <c r="C187" s="375"/>
      <c r="D187" s="384"/>
      <c r="E187" s="384"/>
      <c r="F187" s="375"/>
      <c r="G187" s="375"/>
      <c r="H187" s="157">
        <f>IF(Matriz_V8!I898="","",Matriz_V8!I898)</f>
        <v>35.5</v>
      </c>
      <c r="I187" s="124" t="str">
        <f>IF(Matriz_V8!J898="","",Matriz_V8!J898)</f>
        <v/>
      </c>
      <c r="J187" s="377" t="str">
        <f>IF(Matriz_V8!AR898="","",Matriz_V8!AR898)</f>
        <v/>
      </c>
      <c r="K187" s="378"/>
      <c r="L187" s="133"/>
      <c r="M187" s="125"/>
      <c r="N187" s="127"/>
      <c r="O187" s="127"/>
      <c r="P187" s="125"/>
    </row>
    <row r="188" spans="1:16" s="2" customFormat="1" ht="91.5" customHeight="1" x14ac:dyDescent="0.2">
      <c r="A188" s="386" t="str">
        <f>IF(Matriz_V8!A903="","",Matriz_V8!A903)</f>
        <v/>
      </c>
      <c r="B188" s="389" t="str">
        <f>IF(Matriz_V8!E903="","",Matriz_V8!E903)</f>
        <v/>
      </c>
      <c r="C188" s="389" t="str">
        <f>IF(Matriz_V8!G903="","",Matriz_V8!G903)</f>
        <v/>
      </c>
      <c r="D188" s="392" t="str">
        <f>IF(Matriz_V8!AF903="","",Matriz_V8!AF903)</f>
        <v/>
      </c>
      <c r="E188" s="392" t="str">
        <f>IF(Matriz_V8!AG903="","",Matriz_V8!AG903)</f>
        <v/>
      </c>
      <c r="F188" s="389" t="str">
        <f>CONCATENATE(Matriz_V8!AM903,Matriz_V8!AN903,Matriz_V8!AO903,Matriz_V8!AP903)</f>
        <v/>
      </c>
      <c r="G188" s="379" t="str">
        <f>IF(Matriz_V8!AQ903="","",Matriz_V8!AQ903)</f>
        <v/>
      </c>
      <c r="H188" s="154">
        <f>IF(Matriz_V8!I903="","",Matriz_V8!I903)</f>
        <v>36.1</v>
      </c>
      <c r="I188" s="128" t="str">
        <f>IF(Matriz_V8!J903="","",Matriz_V8!J903)</f>
        <v/>
      </c>
      <c r="J188" s="370" t="str">
        <f>IF(Matriz_V8!AR903="","",Matriz_V8!AR903)</f>
        <v/>
      </c>
      <c r="K188" s="370"/>
      <c r="L188" s="129"/>
      <c r="M188" s="129"/>
      <c r="N188" s="130"/>
      <c r="O188" s="130"/>
      <c r="P188" s="129"/>
    </row>
    <row r="189" spans="1:16" s="2" customFormat="1" ht="91.5" customHeight="1" x14ac:dyDescent="0.2">
      <c r="A189" s="387"/>
      <c r="B189" s="390"/>
      <c r="C189" s="390"/>
      <c r="D189" s="387"/>
      <c r="E189" s="387"/>
      <c r="F189" s="390"/>
      <c r="G189" s="380"/>
      <c r="H189" s="154">
        <f>IF(Matriz_V8!I908="","",Matriz_V8!I908)</f>
        <v>36.200000000000003</v>
      </c>
      <c r="I189" s="128" t="str">
        <f>IF(Matriz_V8!J908="","",Matriz_V8!J908)</f>
        <v/>
      </c>
      <c r="J189" s="370" t="str">
        <f>IF(Matriz_V8!AR908="","",Matriz_V8!AR908)</f>
        <v/>
      </c>
      <c r="K189" s="370"/>
      <c r="L189" s="129"/>
      <c r="M189" s="129"/>
      <c r="N189" s="130"/>
      <c r="O189" s="130"/>
      <c r="P189" s="129"/>
    </row>
    <row r="190" spans="1:16" s="2" customFormat="1" ht="91.5" customHeight="1" x14ac:dyDescent="0.2">
      <c r="A190" s="387"/>
      <c r="B190" s="390"/>
      <c r="C190" s="390"/>
      <c r="D190" s="387"/>
      <c r="E190" s="387"/>
      <c r="F190" s="390"/>
      <c r="G190" s="380"/>
      <c r="H190" s="154">
        <f>IF(Matriz_V8!I913="","",Matriz_V8!I913)</f>
        <v>36.299999999999997</v>
      </c>
      <c r="I190" s="128" t="str">
        <f>IF(Matriz_V8!J913="","",Matriz_V8!J913)</f>
        <v/>
      </c>
      <c r="J190" s="370" t="str">
        <f>IF(Matriz_V8!AR913="","",Matriz_V8!AR913)</f>
        <v/>
      </c>
      <c r="K190" s="370"/>
      <c r="L190" s="129"/>
      <c r="M190" s="129"/>
      <c r="N190" s="130"/>
      <c r="O190" s="130"/>
      <c r="P190" s="129"/>
    </row>
    <row r="191" spans="1:16" s="2" customFormat="1" ht="91.5" customHeight="1" x14ac:dyDescent="0.2">
      <c r="A191" s="387"/>
      <c r="B191" s="390"/>
      <c r="C191" s="390"/>
      <c r="D191" s="387"/>
      <c r="E191" s="387"/>
      <c r="F191" s="390"/>
      <c r="G191" s="380"/>
      <c r="H191" s="154">
        <f>IF(Matriz_V8!I918="","",Matriz_V8!I918)</f>
        <v>36.4</v>
      </c>
      <c r="I191" s="128" t="str">
        <f>IF(Matriz_V8!J918="","",Matriz_V8!J918)</f>
        <v/>
      </c>
      <c r="J191" s="371" t="str">
        <f>IF(Matriz_V8!AR918="","",Matriz_V8!AR918)</f>
        <v/>
      </c>
      <c r="K191" s="372"/>
      <c r="L191" s="134"/>
      <c r="M191" s="129"/>
      <c r="N191" s="130"/>
      <c r="O191" s="130"/>
      <c r="P191" s="129"/>
    </row>
    <row r="192" spans="1:16" s="2" customFormat="1" ht="91.5" customHeight="1" x14ac:dyDescent="0.2">
      <c r="A192" s="388"/>
      <c r="B192" s="391"/>
      <c r="C192" s="391"/>
      <c r="D192" s="388"/>
      <c r="E192" s="388"/>
      <c r="F192" s="391"/>
      <c r="G192" s="381"/>
      <c r="H192" s="154">
        <f>IF(Matriz_V8!I923="","",Matriz_V8!I923)</f>
        <v>36.5</v>
      </c>
      <c r="I192" s="128" t="str">
        <f>IF(Matriz_V8!J923="","",Matriz_V8!J923)</f>
        <v/>
      </c>
      <c r="J192" s="371" t="str">
        <f>IF(Matriz_V8!AR923="","",Matriz_V8!AR923)</f>
        <v/>
      </c>
      <c r="K192" s="372"/>
      <c r="L192" s="134"/>
      <c r="M192" s="129"/>
      <c r="N192" s="130"/>
      <c r="O192" s="130"/>
      <c r="P192" s="129"/>
    </row>
    <row r="193" spans="1:16" s="2" customFormat="1" ht="91.5" customHeight="1" x14ac:dyDescent="0.2">
      <c r="A193" s="382" t="str">
        <f>IF(Matriz_V8!A928="","",Matriz_V8!A928)</f>
        <v/>
      </c>
      <c r="B193" s="373" t="str">
        <f>IF(Matriz_V8!E928="","",Matriz_V8!E928)</f>
        <v/>
      </c>
      <c r="C193" s="373" t="str">
        <f>IF(Matriz_V8!G928="","",Matriz_V8!G928)</f>
        <v/>
      </c>
      <c r="D193" s="385" t="str">
        <f>IF(Matriz_V8!AF928="","",Matriz_V8!AF928)</f>
        <v/>
      </c>
      <c r="E193" s="385" t="str">
        <f>IF(Matriz_V8!AG928="","",Matriz_V8!AG928)</f>
        <v/>
      </c>
      <c r="F193" s="373" t="str">
        <f>CONCATENATE(Matriz_V8!AM928,Matriz_V8!AN928,Matriz_V8!AO928,Matriz_V8!AP928)</f>
        <v/>
      </c>
      <c r="G193" s="373" t="str">
        <f>IF(Matriz_V8!AQ928="","",Matriz_V8!AQ928)</f>
        <v/>
      </c>
      <c r="H193" s="155">
        <f>IF(Matriz_V8!I928="","",Matriz_V8!I928)</f>
        <v>37.1</v>
      </c>
      <c r="I193" s="124" t="str">
        <f>IF(Matriz_V8!J928="","",Matriz_V8!J928)</f>
        <v/>
      </c>
      <c r="J193" s="376" t="str">
        <f>IF(Matriz_V8!AR928="","",Matriz_V8!AR928)</f>
        <v/>
      </c>
      <c r="K193" s="376"/>
      <c r="L193" s="125"/>
      <c r="M193" s="125"/>
      <c r="N193" s="127"/>
      <c r="O193" s="127"/>
      <c r="P193" s="125"/>
    </row>
    <row r="194" spans="1:16" s="2" customFormat="1" ht="91.5" customHeight="1" x14ac:dyDescent="0.2">
      <c r="A194" s="383"/>
      <c r="B194" s="374"/>
      <c r="C194" s="374"/>
      <c r="D194" s="383"/>
      <c r="E194" s="383"/>
      <c r="F194" s="374"/>
      <c r="G194" s="374"/>
      <c r="H194" s="155">
        <f>IF(Matriz_V8!I933="","",Matriz_V8!I933)</f>
        <v>37.200000000000003</v>
      </c>
      <c r="I194" s="124" t="str">
        <f>IF(Matriz_V8!J933="","",Matriz_V8!J933)</f>
        <v/>
      </c>
      <c r="J194" s="376" t="str">
        <f>IF(Matriz_V8!AR933="","",Matriz_V8!AR933)</f>
        <v/>
      </c>
      <c r="K194" s="376"/>
      <c r="L194" s="125"/>
      <c r="M194" s="125"/>
      <c r="N194" s="127"/>
      <c r="O194" s="127"/>
      <c r="P194" s="125"/>
    </row>
    <row r="195" spans="1:16" s="2" customFormat="1" ht="91.5" customHeight="1" x14ac:dyDescent="0.2">
      <c r="A195" s="383"/>
      <c r="B195" s="374"/>
      <c r="C195" s="374"/>
      <c r="D195" s="383"/>
      <c r="E195" s="383"/>
      <c r="F195" s="374"/>
      <c r="G195" s="374"/>
      <c r="H195" s="155">
        <f>IF(Matriz_V8!I938="","",Matriz_V8!I938)</f>
        <v>37.299999999999997</v>
      </c>
      <c r="I195" s="124" t="str">
        <f>IF(Matriz_V8!J938="","",Matriz_V8!J938)</f>
        <v/>
      </c>
      <c r="J195" s="376" t="str">
        <f>IF(Matriz_V8!AR938="","",Matriz_V8!AR938)</f>
        <v/>
      </c>
      <c r="K195" s="376"/>
      <c r="L195" s="125"/>
      <c r="M195" s="125"/>
      <c r="N195" s="127"/>
      <c r="O195" s="127"/>
      <c r="P195" s="125"/>
    </row>
    <row r="196" spans="1:16" s="2" customFormat="1" ht="91.5" customHeight="1" x14ac:dyDescent="0.2">
      <c r="A196" s="383"/>
      <c r="B196" s="374"/>
      <c r="C196" s="374"/>
      <c r="D196" s="383"/>
      <c r="E196" s="383"/>
      <c r="F196" s="374"/>
      <c r="G196" s="374"/>
      <c r="H196" s="155">
        <f>IF(Matriz_V8!I943="","",Matriz_V8!I943)</f>
        <v>37.4</v>
      </c>
      <c r="I196" s="124" t="str">
        <f>IF(Matriz_V8!J943="","",Matriz_V8!J943)</f>
        <v/>
      </c>
      <c r="J196" s="377" t="str">
        <f>IF(Matriz_V8!AR943="","",Matriz_V8!AR943)</f>
        <v/>
      </c>
      <c r="K196" s="378"/>
      <c r="L196" s="133"/>
      <c r="M196" s="125"/>
      <c r="N196" s="127"/>
      <c r="O196" s="127"/>
      <c r="P196" s="125"/>
    </row>
    <row r="197" spans="1:16" s="2" customFormat="1" ht="91.5" customHeight="1" x14ac:dyDescent="0.2">
      <c r="A197" s="384"/>
      <c r="B197" s="375"/>
      <c r="C197" s="375"/>
      <c r="D197" s="384"/>
      <c r="E197" s="384"/>
      <c r="F197" s="375"/>
      <c r="G197" s="375"/>
      <c r="H197" s="155">
        <f>IF(Matriz_V8!I948="","",Matriz_V8!I948)</f>
        <v>37.5</v>
      </c>
      <c r="I197" s="124" t="str">
        <f>IF(Matriz_V8!J948="","",Matriz_V8!J948)</f>
        <v/>
      </c>
      <c r="J197" s="377" t="str">
        <f>IF(Matriz_V8!AR948="","",Matriz_V8!AR948)</f>
        <v/>
      </c>
      <c r="K197" s="378"/>
      <c r="L197" s="133"/>
      <c r="M197" s="125"/>
      <c r="N197" s="127"/>
      <c r="O197" s="127"/>
      <c r="P197" s="125"/>
    </row>
    <row r="198" spans="1:16" s="2" customFormat="1" ht="91.5" customHeight="1" x14ac:dyDescent="0.2">
      <c r="A198" s="386" t="str">
        <f>IF(Matriz_V8!A953="","",Matriz_V8!A953)</f>
        <v/>
      </c>
      <c r="B198" s="389" t="str">
        <f>IF(Matriz_V8!E953="","",Matriz_V8!E953)</f>
        <v/>
      </c>
      <c r="C198" s="389" t="str">
        <f>IF(Matriz_V8!G953="","",Matriz_V8!G953)</f>
        <v/>
      </c>
      <c r="D198" s="392" t="str">
        <f>IF(Matriz_V8!AF953="","",Matriz_V8!AF953)</f>
        <v/>
      </c>
      <c r="E198" s="392" t="str">
        <f>IF(Matriz_V8!AG953="","",Matriz_V8!AG953)</f>
        <v/>
      </c>
      <c r="F198" s="389" t="str">
        <f>CONCATENATE(Matriz_V8!AM953,Matriz_V8!AN953,Matriz_V8!AO953,Matriz_V8!AP953)</f>
        <v/>
      </c>
      <c r="G198" s="379" t="str">
        <f>IF(Matriz_V8!AQ953="","",Matriz_V8!AQ953)</f>
        <v/>
      </c>
      <c r="H198" s="154">
        <f>IF(Matriz_V8!I953="","",Matriz_V8!I953)</f>
        <v>38.1</v>
      </c>
      <c r="I198" s="128" t="str">
        <f>IF(Matriz_V8!J953="","",Matriz_V8!J953)</f>
        <v/>
      </c>
      <c r="J198" s="370" t="str">
        <f>IF(Matriz_V8!AR953="","",Matriz_V8!AR953)</f>
        <v/>
      </c>
      <c r="K198" s="370"/>
      <c r="L198" s="129"/>
      <c r="M198" s="129"/>
      <c r="N198" s="130"/>
      <c r="O198" s="130"/>
      <c r="P198" s="129"/>
    </row>
    <row r="199" spans="1:16" s="2" customFormat="1" ht="91.5" customHeight="1" x14ac:dyDescent="0.2">
      <c r="A199" s="387"/>
      <c r="B199" s="390"/>
      <c r="C199" s="390"/>
      <c r="D199" s="387"/>
      <c r="E199" s="387"/>
      <c r="F199" s="390"/>
      <c r="G199" s="380"/>
      <c r="H199" s="154">
        <f>IF(Matriz_V8!I958="","",Matriz_V8!I958)</f>
        <v>38.200000000000003</v>
      </c>
      <c r="I199" s="128" t="str">
        <f>IF(Matriz_V8!J958="","",Matriz_V8!J958)</f>
        <v/>
      </c>
      <c r="J199" s="370" t="str">
        <f>IF(Matriz_V8!AR958="","",Matriz_V8!AR958)</f>
        <v/>
      </c>
      <c r="K199" s="370"/>
      <c r="L199" s="129"/>
      <c r="M199" s="129"/>
      <c r="N199" s="130"/>
      <c r="O199" s="130"/>
      <c r="P199" s="129"/>
    </row>
    <row r="200" spans="1:16" s="2" customFormat="1" ht="91.5" customHeight="1" x14ac:dyDescent="0.2">
      <c r="A200" s="387"/>
      <c r="B200" s="390"/>
      <c r="C200" s="390"/>
      <c r="D200" s="387"/>
      <c r="E200" s="387"/>
      <c r="F200" s="390"/>
      <c r="G200" s="380"/>
      <c r="H200" s="154">
        <f>IF(Matriz_V8!I963="","",Matriz_V8!I963)</f>
        <v>38.299999999999997</v>
      </c>
      <c r="I200" s="128" t="str">
        <f>IF(Matriz_V8!J963="","",Matriz_V8!J963)</f>
        <v/>
      </c>
      <c r="J200" s="370" t="str">
        <f>IF(Matriz_V8!AR963="","",Matriz_V8!AR963)</f>
        <v/>
      </c>
      <c r="K200" s="370"/>
      <c r="L200" s="129"/>
      <c r="M200" s="129"/>
      <c r="N200" s="130"/>
      <c r="O200" s="130"/>
      <c r="P200" s="129"/>
    </row>
    <row r="201" spans="1:16" s="2" customFormat="1" ht="91.5" customHeight="1" x14ac:dyDescent="0.2">
      <c r="A201" s="387"/>
      <c r="B201" s="390"/>
      <c r="C201" s="390"/>
      <c r="D201" s="387"/>
      <c r="E201" s="387"/>
      <c r="F201" s="390"/>
      <c r="G201" s="380"/>
      <c r="H201" s="154">
        <f>IF(Matriz_V8!I968="","",Matriz_V8!I968)</f>
        <v>38.4</v>
      </c>
      <c r="I201" s="128" t="str">
        <f>IF(Matriz_V8!J968="","",Matriz_V8!J968)</f>
        <v/>
      </c>
      <c r="J201" s="371" t="str">
        <f>IF(Matriz_V8!AR968="","",Matriz_V8!AR968)</f>
        <v/>
      </c>
      <c r="K201" s="372"/>
      <c r="L201" s="134"/>
      <c r="M201" s="129"/>
      <c r="N201" s="130"/>
      <c r="O201" s="130"/>
      <c r="P201" s="129"/>
    </row>
    <row r="202" spans="1:16" s="2" customFormat="1" ht="91.5" customHeight="1" x14ac:dyDescent="0.2">
      <c r="A202" s="388"/>
      <c r="B202" s="391"/>
      <c r="C202" s="391"/>
      <c r="D202" s="388"/>
      <c r="E202" s="388"/>
      <c r="F202" s="391"/>
      <c r="G202" s="381"/>
      <c r="H202" s="154">
        <f>IF(Matriz_V8!I973="","",Matriz_V8!I973)</f>
        <v>38.5</v>
      </c>
      <c r="I202" s="128" t="str">
        <f>IF(Matriz_V8!J973="","",Matriz_V8!J973)</f>
        <v/>
      </c>
      <c r="J202" s="371" t="str">
        <f>IF(Matriz_V8!AR973="","",Matriz_V8!AR973)</f>
        <v/>
      </c>
      <c r="K202" s="372"/>
      <c r="L202" s="134"/>
      <c r="M202" s="129"/>
      <c r="N202" s="130"/>
      <c r="O202" s="130"/>
      <c r="P202" s="129"/>
    </row>
    <row r="203" spans="1:16" s="2" customFormat="1" ht="91.5" customHeight="1" x14ac:dyDescent="0.2">
      <c r="A203" s="382" t="str">
        <f>IF(Matriz_V8!A978="","",Matriz_V8!A978)</f>
        <v/>
      </c>
      <c r="B203" s="373" t="str">
        <f>IF(Matriz_V8!E978="","",Matriz_V8!E978)</f>
        <v/>
      </c>
      <c r="C203" s="373" t="str">
        <f>IF(Matriz_V8!G978="","",Matriz_V8!G978)</f>
        <v/>
      </c>
      <c r="D203" s="385" t="str">
        <f>IF(Matriz_V8!AF978="","",Matriz_V8!AF978)</f>
        <v/>
      </c>
      <c r="E203" s="385" t="str">
        <f>IF(Matriz_V8!AG978="","",Matriz_V8!AG978)</f>
        <v/>
      </c>
      <c r="F203" s="373" t="str">
        <f>CONCATENATE(Matriz_V8!AM978,Matriz_V8!AN978,Matriz_V8!AO978,Matriz_V8!AP978)</f>
        <v/>
      </c>
      <c r="G203" s="373" t="str">
        <f>IF(Matriz_V8!AQ978="","",Matriz_V8!AQ978)</f>
        <v/>
      </c>
      <c r="H203" s="155">
        <f>IF(Matriz_V8!I978="","",Matriz_V8!I978)</f>
        <v>39.1</v>
      </c>
      <c r="I203" s="124" t="str">
        <f>IF(Matriz_V8!J978="","",Matriz_V8!J978)</f>
        <v/>
      </c>
      <c r="J203" s="376" t="str">
        <f>IF(Matriz_V8!AR978="","",Matriz_V8!AR978)</f>
        <v/>
      </c>
      <c r="K203" s="376"/>
      <c r="L203" s="125"/>
      <c r="M203" s="125"/>
      <c r="N203" s="127"/>
      <c r="O203" s="127"/>
      <c r="P203" s="125"/>
    </row>
    <row r="204" spans="1:16" s="2" customFormat="1" ht="91.5" customHeight="1" x14ac:dyDescent="0.2">
      <c r="A204" s="383"/>
      <c r="B204" s="374"/>
      <c r="C204" s="374"/>
      <c r="D204" s="383"/>
      <c r="E204" s="383"/>
      <c r="F204" s="374"/>
      <c r="G204" s="374"/>
      <c r="H204" s="155">
        <f>IF(Matriz_V8!I983="","",Matriz_V8!I983)</f>
        <v>39.200000000000003</v>
      </c>
      <c r="I204" s="124" t="str">
        <f>IF(Matriz_V8!J983="","",Matriz_V8!J983)</f>
        <v/>
      </c>
      <c r="J204" s="376" t="str">
        <f>IF(Matriz_V8!AR983="","",Matriz_V8!AR983)</f>
        <v/>
      </c>
      <c r="K204" s="376"/>
      <c r="L204" s="125"/>
      <c r="M204" s="125"/>
      <c r="N204" s="127"/>
      <c r="O204" s="127"/>
      <c r="P204" s="125"/>
    </row>
    <row r="205" spans="1:16" s="2" customFormat="1" ht="91.5" customHeight="1" x14ac:dyDescent="0.2">
      <c r="A205" s="383"/>
      <c r="B205" s="374"/>
      <c r="C205" s="374"/>
      <c r="D205" s="383"/>
      <c r="E205" s="383"/>
      <c r="F205" s="374"/>
      <c r="G205" s="374"/>
      <c r="H205" s="155">
        <f>IF(Matriz_V8!I988="","",Matriz_V8!I988)</f>
        <v>39.299999999999997</v>
      </c>
      <c r="I205" s="124" t="str">
        <f>IF(Matriz_V8!J988="","",Matriz_V8!J988)</f>
        <v/>
      </c>
      <c r="J205" s="376" t="str">
        <f>IF(Matriz_V8!AR988="","",Matriz_V8!AR988)</f>
        <v/>
      </c>
      <c r="K205" s="376"/>
      <c r="L205" s="125"/>
      <c r="M205" s="125"/>
      <c r="N205" s="127"/>
      <c r="O205" s="127"/>
      <c r="P205" s="125"/>
    </row>
    <row r="206" spans="1:16" s="2" customFormat="1" ht="91.5" customHeight="1" x14ac:dyDescent="0.2">
      <c r="A206" s="383"/>
      <c r="B206" s="374"/>
      <c r="C206" s="374"/>
      <c r="D206" s="383"/>
      <c r="E206" s="383"/>
      <c r="F206" s="374"/>
      <c r="G206" s="374"/>
      <c r="H206" s="155">
        <f>IF(Matriz_V8!I993="","",Matriz_V8!I993)</f>
        <v>39.4</v>
      </c>
      <c r="I206" s="124" t="str">
        <f>IF(Matriz_V8!J993="","",Matriz_V8!J993)</f>
        <v/>
      </c>
      <c r="J206" s="377" t="str">
        <f>IF(Matriz_V8!AR993="","",Matriz_V8!AR993)</f>
        <v/>
      </c>
      <c r="K206" s="378"/>
      <c r="L206" s="133"/>
      <c r="M206" s="125"/>
      <c r="N206" s="127"/>
      <c r="O206" s="127"/>
      <c r="P206" s="125"/>
    </row>
    <row r="207" spans="1:16" s="2" customFormat="1" ht="91.5" customHeight="1" x14ac:dyDescent="0.2">
      <c r="A207" s="384"/>
      <c r="B207" s="375"/>
      <c r="C207" s="375"/>
      <c r="D207" s="384"/>
      <c r="E207" s="384"/>
      <c r="F207" s="375"/>
      <c r="G207" s="375"/>
      <c r="H207" s="155">
        <f>IF(Matriz_V8!I998="","",Matriz_V8!I998)</f>
        <v>39.5</v>
      </c>
      <c r="I207" s="124" t="str">
        <f>IF(Matriz_V8!J998="","",Matriz_V8!J998)</f>
        <v/>
      </c>
      <c r="J207" s="377" t="str">
        <f>IF(Matriz_V8!AR998="","",Matriz_V8!AR998)</f>
        <v/>
      </c>
      <c r="K207" s="378"/>
      <c r="L207" s="133"/>
      <c r="M207" s="125"/>
      <c r="N207" s="127"/>
      <c r="O207" s="127"/>
      <c r="P207" s="125"/>
    </row>
    <row r="208" spans="1:16" s="2" customFormat="1" ht="91.5" customHeight="1" x14ac:dyDescent="0.2">
      <c r="A208" s="386" t="str">
        <f>IF(Matriz_V8!A1003="","",Matriz_V8!A1003)</f>
        <v/>
      </c>
      <c r="B208" s="389" t="str">
        <f>IF(Matriz_V8!E1003="","",Matriz_V8!E1003)</f>
        <v/>
      </c>
      <c r="C208" s="389" t="str">
        <f>IF(Matriz_V8!G1003="","",Matriz_V8!G1003)</f>
        <v/>
      </c>
      <c r="D208" s="392" t="str">
        <f>IF(Matriz_V8!AF1003="","",Matriz_V8!AF1003)</f>
        <v/>
      </c>
      <c r="E208" s="392" t="str">
        <f>IF(Matriz_V8!AG1003="","",Matriz_V8!AG1003)</f>
        <v/>
      </c>
      <c r="F208" s="389" t="str">
        <f>CONCATENATE(Matriz_V8!AM1003,Matriz_V8!AN1003,Matriz_V8!AO1003,Matriz_V8!AP1003)</f>
        <v/>
      </c>
      <c r="G208" s="379" t="str">
        <f>IF(Matriz_V8!AQ1003="","",Matriz_V8!AQ1003)</f>
        <v/>
      </c>
      <c r="H208" s="154">
        <f>IF(Matriz_V8!I1003="","",Matriz_V8!I1003)</f>
        <v>40.1</v>
      </c>
      <c r="I208" s="128" t="str">
        <f>IF(Matriz_V8!J1003="","",Matriz_V8!J1003)</f>
        <v/>
      </c>
      <c r="J208" s="370" t="str">
        <f>IF(Matriz_V8!AR1003="","",Matriz_V8!AR1003)</f>
        <v/>
      </c>
      <c r="K208" s="370"/>
      <c r="L208" s="129"/>
      <c r="M208" s="129"/>
      <c r="N208" s="130"/>
      <c r="O208" s="130"/>
      <c r="P208" s="129"/>
    </row>
    <row r="209" spans="1:16" s="2" customFormat="1" ht="91.5" customHeight="1" x14ac:dyDescent="0.2">
      <c r="A209" s="387"/>
      <c r="B209" s="390"/>
      <c r="C209" s="390"/>
      <c r="D209" s="387"/>
      <c r="E209" s="387"/>
      <c r="F209" s="390"/>
      <c r="G209" s="380"/>
      <c r="H209" s="154">
        <f>IF(Matriz_V8!I1008="","",Matriz_V8!I1008)</f>
        <v>40.200000000000003</v>
      </c>
      <c r="I209" s="128" t="str">
        <f>IF(Matriz_V8!J1008="","",Matriz_V8!J1008)</f>
        <v/>
      </c>
      <c r="J209" s="370" t="str">
        <f>IF(Matriz_V8!AR1008="","",Matriz_V8!AR1008)</f>
        <v/>
      </c>
      <c r="K209" s="370"/>
      <c r="L209" s="129"/>
      <c r="M209" s="129"/>
      <c r="N209" s="130"/>
      <c r="O209" s="130"/>
      <c r="P209" s="129"/>
    </row>
    <row r="210" spans="1:16" s="2" customFormat="1" ht="91.5" customHeight="1" x14ac:dyDescent="0.2">
      <c r="A210" s="387"/>
      <c r="B210" s="390"/>
      <c r="C210" s="390"/>
      <c r="D210" s="387"/>
      <c r="E210" s="387"/>
      <c r="F210" s="390"/>
      <c r="G210" s="380"/>
      <c r="H210" s="154">
        <f>IF(Matriz_V8!I1013="","",Matriz_V8!I1013)</f>
        <v>40.299999999999997</v>
      </c>
      <c r="I210" s="128" t="str">
        <f>IF(Matriz_V8!J1013="","",Matriz_V8!J1013)</f>
        <v/>
      </c>
      <c r="J210" s="370" t="str">
        <f>IF(Matriz_V8!AR1013="","",Matriz_V8!AR1013)</f>
        <v/>
      </c>
      <c r="K210" s="370"/>
      <c r="L210" s="129"/>
      <c r="M210" s="129"/>
      <c r="N210" s="130"/>
      <c r="O210" s="130"/>
      <c r="P210" s="129"/>
    </row>
    <row r="211" spans="1:16" s="2" customFormat="1" ht="91.5" customHeight="1" x14ac:dyDescent="0.2">
      <c r="A211" s="387"/>
      <c r="B211" s="390"/>
      <c r="C211" s="390"/>
      <c r="D211" s="387"/>
      <c r="E211" s="387"/>
      <c r="F211" s="390"/>
      <c r="G211" s="380"/>
      <c r="H211" s="154">
        <f>IF(Matriz_V8!I1018="","",Matriz_V8!I1018)</f>
        <v>40.4</v>
      </c>
      <c r="I211" s="128" t="str">
        <f>IF(Matriz_V8!J1018="","",Matriz_V8!J1018)</f>
        <v/>
      </c>
      <c r="J211" s="371" t="str">
        <f>IF(Matriz_V8!AR1018="","",Matriz_V8!AR1018)</f>
        <v/>
      </c>
      <c r="K211" s="372"/>
      <c r="L211" s="134"/>
      <c r="M211" s="129"/>
      <c r="N211" s="130"/>
      <c r="O211" s="130"/>
      <c r="P211" s="129"/>
    </row>
    <row r="212" spans="1:16" s="2" customFormat="1" ht="91.5" customHeight="1" x14ac:dyDescent="0.2">
      <c r="A212" s="388"/>
      <c r="B212" s="391"/>
      <c r="C212" s="391"/>
      <c r="D212" s="388"/>
      <c r="E212" s="388"/>
      <c r="F212" s="391"/>
      <c r="G212" s="381"/>
      <c r="H212" s="154">
        <f>IF(Matriz_V8!I1023="","",Matriz_V8!I1023)</f>
        <v>40.5</v>
      </c>
      <c r="I212" s="128" t="str">
        <f>IF(Matriz_V8!J1023="","",Matriz_V8!J1023)</f>
        <v/>
      </c>
      <c r="J212" s="371" t="str">
        <f>IF(Matriz_V8!AR1023="","",Matriz_V8!AR1023)</f>
        <v/>
      </c>
      <c r="K212" s="372"/>
      <c r="L212" s="134"/>
      <c r="M212" s="129"/>
      <c r="N212" s="130"/>
      <c r="O212" s="130"/>
      <c r="P212" s="129"/>
    </row>
    <row r="213" spans="1:16" s="2" customFormat="1" ht="91.5" customHeight="1" x14ac:dyDescent="0.2">
      <c r="A213" s="382" t="str">
        <f>IF(Matriz_V8!A1028="","",Matriz_V8!A1028)</f>
        <v/>
      </c>
      <c r="B213" s="373" t="str">
        <f>IF(Matriz_V8!E1028="","",Matriz_V8!E1028)</f>
        <v/>
      </c>
      <c r="C213" s="373" t="str">
        <f>IF(Matriz_V8!G1028="","",Matriz_V8!G1028)</f>
        <v/>
      </c>
      <c r="D213" s="385" t="str">
        <f>IF(Matriz_V8!AF1028="","",Matriz_V8!AF1028)</f>
        <v/>
      </c>
      <c r="E213" s="385" t="str">
        <f>IF(Matriz_V8!AG1028="","",Matriz_V8!AG1028)</f>
        <v/>
      </c>
      <c r="F213" s="373" t="str">
        <f>CONCATENATE(Matriz_V8!AM1028,Matriz_V8!AN1028,Matriz_V8!AO1028,Matriz_V8!AP1028)</f>
        <v/>
      </c>
      <c r="G213" s="373" t="str">
        <f>IF(Matriz_V8!AQ1028="","",Matriz_V8!AQ1028)</f>
        <v/>
      </c>
      <c r="H213" s="157">
        <f>IF(Matriz_V8!I1028="","",Matriz_V8!I1028)</f>
        <v>41.1</v>
      </c>
      <c r="I213" s="124" t="str">
        <f>IF(Matriz_V8!J1028="","",Matriz_V8!J1028)</f>
        <v/>
      </c>
      <c r="J213" s="376" t="str">
        <f>IF(Matriz_V8!AR1028="","",Matriz_V8!AR1028)</f>
        <v/>
      </c>
      <c r="K213" s="376"/>
      <c r="L213" s="125"/>
      <c r="M213" s="125"/>
      <c r="N213" s="126"/>
      <c r="O213" s="126"/>
      <c r="P213" s="125"/>
    </row>
    <row r="214" spans="1:16" s="2" customFormat="1" ht="91.5" customHeight="1" x14ac:dyDescent="0.2">
      <c r="A214" s="383"/>
      <c r="B214" s="374"/>
      <c r="C214" s="374"/>
      <c r="D214" s="383"/>
      <c r="E214" s="383"/>
      <c r="F214" s="374"/>
      <c r="G214" s="374"/>
      <c r="H214" s="157">
        <f>IF(Matriz_V8!I1033="","",Matriz_V8!I1033)</f>
        <v>41.2</v>
      </c>
      <c r="I214" s="124" t="str">
        <f>IF(Matriz_V8!J1033="","",Matriz_V8!J1033)</f>
        <v/>
      </c>
      <c r="J214" s="376" t="str">
        <f>IF(Matriz_V8!AR1033="","",Matriz_V8!AR1033)</f>
        <v/>
      </c>
      <c r="K214" s="376"/>
      <c r="L214" s="125"/>
      <c r="M214" s="125"/>
      <c r="N214" s="126"/>
      <c r="O214" s="126"/>
      <c r="P214" s="125"/>
    </row>
    <row r="215" spans="1:16" s="2" customFormat="1" ht="91.5" customHeight="1" x14ac:dyDescent="0.2">
      <c r="A215" s="383"/>
      <c r="B215" s="374"/>
      <c r="C215" s="374"/>
      <c r="D215" s="383"/>
      <c r="E215" s="383"/>
      <c r="F215" s="374"/>
      <c r="G215" s="374"/>
      <c r="H215" s="157">
        <f>IF(Matriz_V8!I1038="","",Matriz_V8!I1038)</f>
        <v>41.3</v>
      </c>
      <c r="I215" s="124" t="str">
        <f>IF(Matriz_V8!J1038="","",Matriz_V8!J1038)</f>
        <v/>
      </c>
      <c r="J215" s="376" t="str">
        <f>IF(Matriz_V8!AR1038="","",Matriz_V8!AR1038)</f>
        <v/>
      </c>
      <c r="K215" s="376"/>
      <c r="L215" s="125"/>
      <c r="M215" s="125"/>
      <c r="N215" s="127"/>
      <c r="O215" s="127"/>
      <c r="P215" s="125"/>
    </row>
    <row r="216" spans="1:16" s="2" customFormat="1" ht="91.5" customHeight="1" x14ac:dyDescent="0.2">
      <c r="A216" s="383"/>
      <c r="B216" s="374"/>
      <c r="C216" s="374"/>
      <c r="D216" s="383"/>
      <c r="E216" s="383"/>
      <c r="F216" s="374"/>
      <c r="G216" s="374"/>
      <c r="H216" s="157">
        <f>IF(Matriz_V8!I1043="","",Matriz_V8!I1043)</f>
        <v>41.4</v>
      </c>
      <c r="I216" s="124" t="str">
        <f>IF(Matriz_V8!J1043="","",Matriz_V8!J1043)</f>
        <v/>
      </c>
      <c r="J216" s="377" t="str">
        <f>IF(Matriz_V8!AR1043="","",Matriz_V8!AR1043)</f>
        <v/>
      </c>
      <c r="K216" s="378"/>
      <c r="L216" s="133"/>
      <c r="M216" s="125"/>
      <c r="N216" s="127"/>
      <c r="O216" s="127"/>
      <c r="P216" s="125"/>
    </row>
    <row r="217" spans="1:16" s="2" customFormat="1" ht="91.5" customHeight="1" x14ac:dyDescent="0.2">
      <c r="A217" s="384"/>
      <c r="B217" s="375"/>
      <c r="C217" s="375"/>
      <c r="D217" s="384"/>
      <c r="E217" s="384"/>
      <c r="F217" s="375"/>
      <c r="G217" s="375"/>
      <c r="H217" s="157">
        <f>IF(Matriz_V8!I1048="","",Matriz_V8!I1048)</f>
        <v>41.5</v>
      </c>
      <c r="I217" s="124" t="str">
        <f>IF(Matriz_V8!J1048="","",Matriz_V8!J1048)</f>
        <v/>
      </c>
      <c r="J217" s="377" t="str">
        <f>IF(Matriz_V8!AR1048="","",Matriz_V8!AR1048)</f>
        <v/>
      </c>
      <c r="K217" s="378"/>
      <c r="L217" s="133"/>
      <c r="M217" s="125"/>
      <c r="N217" s="127"/>
      <c r="O217" s="127"/>
      <c r="P217" s="125"/>
    </row>
    <row r="218" spans="1:16" s="2" customFormat="1" ht="91.5" customHeight="1" x14ac:dyDescent="0.2">
      <c r="A218" s="386" t="str">
        <f>IF(Matriz_V8!A1053="","",Matriz_V8!A1053)</f>
        <v/>
      </c>
      <c r="B218" s="389" t="str">
        <f>IF(Matriz_V8!E1053="","",Matriz_V8!E1053)</f>
        <v/>
      </c>
      <c r="C218" s="389" t="str">
        <f>IF(Matriz_V8!G1053="","",Matriz_V8!G1053)</f>
        <v/>
      </c>
      <c r="D218" s="392" t="str">
        <f>IF(Matriz_V8!AF1053="","",Matriz_V8!AF1053)</f>
        <v/>
      </c>
      <c r="E218" s="392" t="str">
        <f>IF(Matriz_V8!AG1053="","",Matriz_V8!AG1053)</f>
        <v/>
      </c>
      <c r="F218" s="389" t="str">
        <f>CONCATENATE(Matriz_V8!AM1053,Matriz_V8!AN1053,Matriz_V8!AO1053,Matriz_V8!AP1053)</f>
        <v/>
      </c>
      <c r="G218" s="379" t="str">
        <f>IF(Matriz_V8!AQ1053="","",Matriz_V8!AQ1053)</f>
        <v/>
      </c>
      <c r="H218" s="154">
        <f>IF(Matriz_V8!I1053="","",Matriz_V8!I1053)</f>
        <v>42.1</v>
      </c>
      <c r="I218" s="128" t="str">
        <f>IF(Matriz_V8!J253="","",Matriz_V8!J253)</f>
        <v>Que los entes no suban al Sistema para la Consolidación de la Cuenta Pública (SICCUPA) la información en tiempo y forma.</v>
      </c>
      <c r="J218" s="370" t="str">
        <f>IF(Matriz_V8!AR1053="","",Matriz_V8!AR1053)</f>
        <v/>
      </c>
      <c r="K218" s="370"/>
      <c r="L218" s="129"/>
      <c r="M218" s="129"/>
      <c r="N218" s="130"/>
      <c r="O218" s="130"/>
      <c r="P218" s="129"/>
    </row>
    <row r="219" spans="1:16" s="2" customFormat="1" ht="91.5" customHeight="1" x14ac:dyDescent="0.2">
      <c r="A219" s="387"/>
      <c r="B219" s="390"/>
      <c r="C219" s="390"/>
      <c r="D219" s="387"/>
      <c r="E219" s="387"/>
      <c r="F219" s="390"/>
      <c r="G219" s="380"/>
      <c r="H219" s="154">
        <f>IF(Matriz_V8!I1058="","",Matriz_V8!I1058)</f>
        <v>42.2</v>
      </c>
      <c r="I219" s="128" t="str">
        <f>IF(Matriz_V8!J1058="","",Matriz_V8!J1058)</f>
        <v/>
      </c>
      <c r="J219" s="370" t="str">
        <f>IF(Matriz_V8!AR1058="","",Matriz_V8!AR1058)</f>
        <v/>
      </c>
      <c r="K219" s="370"/>
      <c r="L219" s="129"/>
      <c r="M219" s="129"/>
      <c r="N219" s="130"/>
      <c r="O219" s="130"/>
      <c r="P219" s="129"/>
    </row>
    <row r="220" spans="1:16" s="2" customFormat="1" ht="91.5" customHeight="1" x14ac:dyDescent="0.2">
      <c r="A220" s="387"/>
      <c r="B220" s="390"/>
      <c r="C220" s="390"/>
      <c r="D220" s="387"/>
      <c r="E220" s="387"/>
      <c r="F220" s="390"/>
      <c r="G220" s="380"/>
      <c r="H220" s="154">
        <f>IF(Matriz_V8!I1063="","",Matriz_V8!I1063)</f>
        <v>42.3</v>
      </c>
      <c r="I220" s="128" t="str">
        <f>IF(Matriz_V8!J1063="","",Matriz_V8!J1063)</f>
        <v/>
      </c>
      <c r="J220" s="370" t="str">
        <f>IF(Matriz_V8!AR1063="","",Matriz_V8!AR1063)</f>
        <v/>
      </c>
      <c r="K220" s="370"/>
      <c r="L220" s="129"/>
      <c r="M220" s="129"/>
      <c r="N220" s="130"/>
      <c r="O220" s="130"/>
      <c r="P220" s="129"/>
    </row>
    <row r="221" spans="1:16" s="2" customFormat="1" ht="91.5" customHeight="1" x14ac:dyDescent="0.2">
      <c r="A221" s="387"/>
      <c r="B221" s="390"/>
      <c r="C221" s="390"/>
      <c r="D221" s="387"/>
      <c r="E221" s="387"/>
      <c r="F221" s="390"/>
      <c r="G221" s="380"/>
      <c r="H221" s="154">
        <f>IF(Matriz_V8!I1068="","",Matriz_V8!I1068)</f>
        <v>42.4</v>
      </c>
      <c r="I221" s="128" t="str">
        <f>IF(Matriz_V8!J1068="","",Matriz_V8!J1068)</f>
        <v/>
      </c>
      <c r="J221" s="371" t="str">
        <f>IF(Matriz_V8!AR1068="","",Matriz_V8!AR1068)</f>
        <v/>
      </c>
      <c r="K221" s="372"/>
      <c r="L221" s="134"/>
      <c r="M221" s="129"/>
      <c r="N221" s="130"/>
      <c r="O221" s="130"/>
      <c r="P221" s="129"/>
    </row>
    <row r="222" spans="1:16" s="2" customFormat="1" ht="91.5" customHeight="1" x14ac:dyDescent="0.2">
      <c r="A222" s="388"/>
      <c r="B222" s="391"/>
      <c r="C222" s="391"/>
      <c r="D222" s="388"/>
      <c r="E222" s="388"/>
      <c r="F222" s="391"/>
      <c r="G222" s="381"/>
      <c r="H222" s="154">
        <f>IF(Matriz_V8!I1073="","",Matriz_V8!I1073)</f>
        <v>42.5</v>
      </c>
      <c r="I222" s="128" t="str">
        <f>IF(Matriz_V8!J1073="","",Matriz_V8!J1073)</f>
        <v/>
      </c>
      <c r="J222" s="371" t="str">
        <f>IF(Matriz_V8!AR1073="","",Matriz_V8!AR1073)</f>
        <v/>
      </c>
      <c r="K222" s="372"/>
      <c r="L222" s="134"/>
      <c r="M222" s="129"/>
      <c r="N222" s="130"/>
      <c r="O222" s="130"/>
      <c r="P222" s="129"/>
    </row>
    <row r="223" spans="1:16" s="2" customFormat="1" ht="91.5" customHeight="1" x14ac:dyDescent="0.2">
      <c r="A223" s="382" t="str">
        <f>IF(Matriz_V8!A1078="","",Matriz_V8!A1078)</f>
        <v/>
      </c>
      <c r="B223" s="373" t="str">
        <f>IF(Matriz_V8!E1078="","",Matriz_V8!E1078)</f>
        <v/>
      </c>
      <c r="C223" s="373" t="str">
        <f>IF(Matriz_V8!G1078="","",Matriz_V8!G1078)</f>
        <v/>
      </c>
      <c r="D223" s="385" t="str">
        <f>IF(Matriz_V8!AF1078="","",Matriz_V8!AF1078)</f>
        <v/>
      </c>
      <c r="E223" s="385" t="str">
        <f>IF(Matriz_V8!AG1078="","",Matriz_V8!AG1078)</f>
        <v/>
      </c>
      <c r="F223" s="373" t="str">
        <f>CONCATENATE(Matriz_V8!AM1078,Matriz_V8!AN1078,Matriz_V8!AO1078,Matriz_V8!AP1078)</f>
        <v/>
      </c>
      <c r="G223" s="373" t="str">
        <f>IF(Matriz_V8!AQ1078="","",Matriz_V8!AQ1078)</f>
        <v/>
      </c>
      <c r="H223" s="155">
        <f>IF(Matriz_V8!I1078="","",Matriz_V8!I1078)</f>
        <v>43.1</v>
      </c>
      <c r="I223" s="124" t="str">
        <f>IF(Matriz_V8!J1078="","",Matriz_V8!J1078)</f>
        <v/>
      </c>
      <c r="J223" s="376" t="str">
        <f>IF(Matriz_V8!AR1078="","",Matriz_V8!AR1078)</f>
        <v/>
      </c>
      <c r="K223" s="376"/>
      <c r="L223" s="125"/>
      <c r="M223" s="125"/>
      <c r="N223" s="127"/>
      <c r="O223" s="127"/>
      <c r="P223" s="125"/>
    </row>
    <row r="224" spans="1:16" s="2" customFormat="1" ht="91.5" customHeight="1" x14ac:dyDescent="0.2">
      <c r="A224" s="383"/>
      <c r="B224" s="374"/>
      <c r="C224" s="374"/>
      <c r="D224" s="383"/>
      <c r="E224" s="383"/>
      <c r="F224" s="374"/>
      <c r="G224" s="374"/>
      <c r="H224" s="155">
        <f>IF(Matriz_V8!I1083="","",Matriz_V8!I1083)</f>
        <v>43.2</v>
      </c>
      <c r="I224" s="124" t="str">
        <f>IF(Matriz_V8!J1083="","",Matriz_V8!J1083)</f>
        <v/>
      </c>
      <c r="J224" s="376" t="str">
        <f>IF(Matriz_V8!AR1083="","",Matriz_V8!AR1083)</f>
        <v/>
      </c>
      <c r="K224" s="376"/>
      <c r="L224" s="125"/>
      <c r="M224" s="125"/>
      <c r="N224" s="127"/>
      <c r="O224" s="127"/>
      <c r="P224" s="125"/>
    </row>
    <row r="225" spans="1:16" s="2" customFormat="1" ht="91.5" customHeight="1" x14ac:dyDescent="0.2">
      <c r="A225" s="383"/>
      <c r="B225" s="374"/>
      <c r="C225" s="374"/>
      <c r="D225" s="383"/>
      <c r="E225" s="383"/>
      <c r="F225" s="374"/>
      <c r="G225" s="374"/>
      <c r="H225" s="155">
        <f>IF(Matriz_V8!I1088="","",Matriz_V8!I1088)</f>
        <v>43.3</v>
      </c>
      <c r="I225" s="124" t="str">
        <f>IF(Matriz_V8!J1088="","",Matriz_V8!J1088)</f>
        <v/>
      </c>
      <c r="J225" s="376" t="str">
        <f>IF(Matriz_V8!AR1088="","",Matriz_V8!AR1088)</f>
        <v/>
      </c>
      <c r="K225" s="376"/>
      <c r="L225" s="125"/>
      <c r="M225" s="125"/>
      <c r="N225" s="127"/>
      <c r="O225" s="127"/>
      <c r="P225" s="125"/>
    </row>
    <row r="226" spans="1:16" s="2" customFormat="1" ht="91.5" customHeight="1" x14ac:dyDescent="0.2">
      <c r="A226" s="383"/>
      <c r="B226" s="374"/>
      <c r="C226" s="374"/>
      <c r="D226" s="383"/>
      <c r="E226" s="383"/>
      <c r="F226" s="374"/>
      <c r="G226" s="374"/>
      <c r="H226" s="155">
        <f>IF(Matriz_V8!I1093="","",Matriz_V8!I1093)</f>
        <v>43.4</v>
      </c>
      <c r="I226" s="124" t="str">
        <f>IF(Matriz_V8!J1093="","",Matriz_V8!J1093)</f>
        <v/>
      </c>
      <c r="J226" s="377" t="str">
        <f>IF(Matriz_V8!AR1093="","",Matriz_V8!AR1093)</f>
        <v/>
      </c>
      <c r="K226" s="378"/>
      <c r="L226" s="133"/>
      <c r="M226" s="125"/>
      <c r="N226" s="127"/>
      <c r="O226" s="127"/>
      <c r="P226" s="125"/>
    </row>
    <row r="227" spans="1:16" s="2" customFormat="1" ht="91.5" customHeight="1" x14ac:dyDescent="0.2">
      <c r="A227" s="384"/>
      <c r="B227" s="375"/>
      <c r="C227" s="375"/>
      <c r="D227" s="384"/>
      <c r="E227" s="384"/>
      <c r="F227" s="375"/>
      <c r="G227" s="375"/>
      <c r="H227" s="155">
        <f>IF(Matriz_V8!I1098="","",Matriz_V8!I1098)</f>
        <v>43.5</v>
      </c>
      <c r="I227" s="124" t="str">
        <f>IF(Matriz_V8!J1098="","",Matriz_V8!J1098)</f>
        <v/>
      </c>
      <c r="J227" s="377" t="str">
        <f>IF(Matriz_V8!AR1098="","",Matriz_V8!AR1098)</f>
        <v/>
      </c>
      <c r="K227" s="378"/>
      <c r="L227" s="133"/>
      <c r="M227" s="125"/>
      <c r="N227" s="127"/>
      <c r="O227" s="127"/>
      <c r="P227" s="125"/>
    </row>
    <row r="228" spans="1:16" s="2" customFormat="1" ht="91.5" customHeight="1" x14ac:dyDescent="0.2">
      <c r="A228" s="386" t="str">
        <f>IF(Matriz_V8!A1103="","",Matriz_V8!A1103)</f>
        <v/>
      </c>
      <c r="B228" s="389" t="str">
        <f>IF(Matriz_V8!E1103="","",Matriz_V8!E1103)</f>
        <v/>
      </c>
      <c r="C228" s="389" t="str">
        <f>IF(Matriz_V8!G1103="","",Matriz_V8!G1103)</f>
        <v/>
      </c>
      <c r="D228" s="392" t="str">
        <f>IF(Matriz_V8!AF1103="","",Matriz_V8!AF1103)</f>
        <v/>
      </c>
      <c r="E228" s="392" t="str">
        <f>IF(Matriz_V8!AG1103="","",Matriz_V8!AG1103)</f>
        <v/>
      </c>
      <c r="F228" s="389" t="str">
        <f>CONCATENATE(Matriz_V8!AM1103,Matriz_V8!AN1103,Matriz_V8!AO1103,Matriz_V8!AP1103)</f>
        <v/>
      </c>
      <c r="G228" s="379" t="str">
        <f>IF(Matriz_V8!AQ1103="","",Matriz_V8!AQ1103)</f>
        <v/>
      </c>
      <c r="H228" s="154">
        <f>IF(Matriz_V8!I1103="","",Matriz_V8!I1103)</f>
        <v>44.1</v>
      </c>
      <c r="I228" s="128" t="str">
        <f>IF(Matriz_V8!J1103="","",Matriz_V8!J1103)</f>
        <v/>
      </c>
      <c r="J228" s="370" t="str">
        <f>IF(Matriz_V8!AR1103="","",Matriz_V8!AR1103)</f>
        <v/>
      </c>
      <c r="K228" s="370"/>
      <c r="L228" s="129"/>
      <c r="M228" s="129"/>
      <c r="N228" s="130"/>
      <c r="O228" s="130"/>
      <c r="P228" s="129"/>
    </row>
    <row r="229" spans="1:16" s="2" customFormat="1" ht="91.5" customHeight="1" x14ac:dyDescent="0.2">
      <c r="A229" s="387"/>
      <c r="B229" s="390"/>
      <c r="C229" s="390"/>
      <c r="D229" s="387"/>
      <c r="E229" s="387"/>
      <c r="F229" s="390"/>
      <c r="G229" s="380"/>
      <c r="H229" s="154">
        <f>IF(Matriz_V8!I1108="","",Matriz_V8!I1108)</f>
        <v>44.2</v>
      </c>
      <c r="I229" s="128" t="str">
        <f>IF(Matriz_V8!J1108="","",Matriz_V8!J1108)</f>
        <v/>
      </c>
      <c r="J229" s="370" t="str">
        <f>IF(Matriz_V8!AR1108="","",Matriz_V8!AR1108)</f>
        <v/>
      </c>
      <c r="K229" s="370"/>
      <c r="L229" s="129"/>
      <c r="M229" s="129"/>
      <c r="N229" s="130"/>
      <c r="O229" s="130"/>
      <c r="P229" s="129"/>
    </row>
    <row r="230" spans="1:16" s="2" customFormat="1" ht="91.5" customHeight="1" x14ac:dyDescent="0.2">
      <c r="A230" s="387"/>
      <c r="B230" s="390"/>
      <c r="C230" s="390"/>
      <c r="D230" s="387"/>
      <c r="E230" s="387"/>
      <c r="F230" s="390"/>
      <c r="G230" s="380"/>
      <c r="H230" s="154">
        <f>IF(Matriz_V8!I1113="","",Matriz_V8!I1113)</f>
        <v>44.3</v>
      </c>
      <c r="I230" s="128" t="str">
        <f>IF(Matriz_V8!J1113="","",Matriz_V8!J1113)</f>
        <v/>
      </c>
      <c r="J230" s="370" t="str">
        <f>IF(Matriz_V8!AR1113="","",Matriz_V8!AR1113)</f>
        <v/>
      </c>
      <c r="K230" s="370"/>
      <c r="L230" s="129"/>
      <c r="M230" s="129"/>
      <c r="N230" s="130"/>
      <c r="O230" s="130"/>
      <c r="P230" s="129"/>
    </row>
    <row r="231" spans="1:16" s="2" customFormat="1" ht="91.5" customHeight="1" x14ac:dyDescent="0.2">
      <c r="A231" s="387"/>
      <c r="B231" s="390"/>
      <c r="C231" s="390"/>
      <c r="D231" s="387"/>
      <c r="E231" s="387"/>
      <c r="F231" s="390"/>
      <c r="G231" s="380"/>
      <c r="H231" s="154">
        <f>IF(Matriz_V8!I1118="","",Matriz_V8!I1118)</f>
        <v>44.4</v>
      </c>
      <c r="I231" s="128" t="str">
        <f>IF(Matriz_V8!J1118="","",Matriz_V8!J1118)</f>
        <v/>
      </c>
      <c r="J231" s="371" t="str">
        <f>IF(Matriz_V8!AR1118="","",Matriz_V8!AR1118)</f>
        <v/>
      </c>
      <c r="K231" s="372"/>
      <c r="L231" s="134"/>
      <c r="M231" s="129"/>
      <c r="N231" s="130"/>
      <c r="O231" s="130"/>
      <c r="P231" s="129"/>
    </row>
    <row r="232" spans="1:16" s="2" customFormat="1" ht="91.5" customHeight="1" x14ac:dyDescent="0.2">
      <c r="A232" s="388"/>
      <c r="B232" s="391"/>
      <c r="C232" s="391"/>
      <c r="D232" s="388"/>
      <c r="E232" s="388"/>
      <c r="F232" s="391"/>
      <c r="G232" s="381"/>
      <c r="H232" s="154">
        <f>IF(Matriz_V8!I1123="","",Matriz_V8!I1123)</f>
        <v>44.5</v>
      </c>
      <c r="I232" s="128" t="str">
        <f>IF(Matriz_V8!J1123="","",Matriz_V8!J1123)</f>
        <v/>
      </c>
      <c r="J232" s="371" t="str">
        <f>IF(Matriz_V8!AR1123="","",Matriz_V8!AR1123)</f>
        <v/>
      </c>
      <c r="K232" s="372"/>
      <c r="L232" s="134"/>
      <c r="M232" s="129"/>
      <c r="N232" s="130"/>
      <c r="O232" s="130"/>
      <c r="P232" s="129"/>
    </row>
    <row r="233" spans="1:16" s="2" customFormat="1" ht="91.5" customHeight="1" x14ac:dyDescent="0.2">
      <c r="A233" s="382" t="str">
        <f>IF(Matriz_V8!A1128="","",Matriz_V8!A1128)</f>
        <v/>
      </c>
      <c r="B233" s="373" t="str">
        <f>IF(Matriz_V8!E1128="","",Matriz_V8!E1128)</f>
        <v/>
      </c>
      <c r="C233" s="373" t="str">
        <f>IF(Matriz_V8!G1128="","",Matriz_V8!G1128)</f>
        <v/>
      </c>
      <c r="D233" s="385" t="str">
        <f>IF(Matriz_V8!AF1128="","",Matriz_V8!AF1128)</f>
        <v/>
      </c>
      <c r="E233" s="385" t="str">
        <f>IF(Matriz_V8!AG1128="","",Matriz_V8!AG1128)</f>
        <v/>
      </c>
      <c r="F233" s="373" t="str">
        <f>CONCATENATE(Matriz_V8!AM1128,Matriz_V8!AN1128,Matriz_V8!AO1128,Matriz_V8!AP1128)</f>
        <v/>
      </c>
      <c r="G233" s="373" t="str">
        <f>IF(Matriz_V8!AQ1128="","",Matriz_V8!AQ1128)</f>
        <v/>
      </c>
      <c r="H233" s="155">
        <f>IF(Matriz_V8!I1128="","",Matriz_V8!I1128)</f>
        <v>45.1</v>
      </c>
      <c r="I233" s="124" t="str">
        <f>IF(Matriz_V8!J1128="","",Matriz_V8!J1128)</f>
        <v/>
      </c>
      <c r="J233" s="376" t="str">
        <f>IF(Matriz_V8!AR1128="","",Matriz_V8!AR1128)</f>
        <v/>
      </c>
      <c r="K233" s="376"/>
      <c r="L233" s="125"/>
      <c r="M233" s="125"/>
      <c r="N233" s="127"/>
      <c r="O233" s="127"/>
      <c r="P233" s="125"/>
    </row>
    <row r="234" spans="1:16" s="2" customFormat="1" ht="91.5" customHeight="1" x14ac:dyDescent="0.2">
      <c r="A234" s="383"/>
      <c r="B234" s="374"/>
      <c r="C234" s="374"/>
      <c r="D234" s="383"/>
      <c r="E234" s="383"/>
      <c r="F234" s="374"/>
      <c r="G234" s="374"/>
      <c r="H234" s="155">
        <f>IF(Matriz_V8!I1133="","",Matriz_V8!I1133)</f>
        <v>45.2</v>
      </c>
      <c r="I234" s="124" t="str">
        <f>IF(Matriz_V8!J1133="","",Matriz_V8!J1133)</f>
        <v/>
      </c>
      <c r="J234" s="376" t="str">
        <f>IF(Matriz_V8!AR1133="","",Matriz_V8!AR1133)</f>
        <v/>
      </c>
      <c r="K234" s="376"/>
      <c r="L234" s="125"/>
      <c r="M234" s="125"/>
      <c r="N234" s="127"/>
      <c r="O234" s="127"/>
      <c r="P234" s="125"/>
    </row>
    <row r="235" spans="1:16" s="2" customFormat="1" ht="91.5" customHeight="1" x14ac:dyDescent="0.2">
      <c r="A235" s="383"/>
      <c r="B235" s="374"/>
      <c r="C235" s="374"/>
      <c r="D235" s="383"/>
      <c r="E235" s="383"/>
      <c r="F235" s="374"/>
      <c r="G235" s="374"/>
      <c r="H235" s="155">
        <f>IF(Matriz_V8!I1138="","",Matriz_V8!I1138)</f>
        <v>45.3</v>
      </c>
      <c r="I235" s="124" t="str">
        <f>IF(Matriz_V8!J1138="","",Matriz_V8!J1138)</f>
        <v/>
      </c>
      <c r="J235" s="376" t="str">
        <f>IF(Matriz_V8!AR1138="","",Matriz_V8!AR1138)</f>
        <v/>
      </c>
      <c r="K235" s="376"/>
      <c r="L235" s="125"/>
      <c r="M235" s="125"/>
      <c r="N235" s="127"/>
      <c r="O235" s="127"/>
      <c r="P235" s="125"/>
    </row>
    <row r="236" spans="1:16" s="2" customFormat="1" ht="91.5" customHeight="1" x14ac:dyDescent="0.2">
      <c r="A236" s="383"/>
      <c r="B236" s="374"/>
      <c r="C236" s="374"/>
      <c r="D236" s="383"/>
      <c r="E236" s="383"/>
      <c r="F236" s="374"/>
      <c r="G236" s="374"/>
      <c r="H236" s="155">
        <f>IF(Matriz_V8!I1143="","",Matriz_V8!I1143)</f>
        <v>45.4</v>
      </c>
      <c r="I236" s="124" t="str">
        <f>IF(Matriz_V8!J1143="","",Matriz_V8!J1143)</f>
        <v/>
      </c>
      <c r="J236" s="377" t="str">
        <f>IF(Matriz_V8!AR1143="","",Matriz_V8!AR1143)</f>
        <v/>
      </c>
      <c r="K236" s="378"/>
      <c r="L236" s="133"/>
      <c r="M236" s="125"/>
      <c r="N236" s="127"/>
      <c r="O236" s="127"/>
      <c r="P236" s="125"/>
    </row>
    <row r="237" spans="1:16" s="2" customFormat="1" ht="91.5" customHeight="1" x14ac:dyDescent="0.2">
      <c r="A237" s="384"/>
      <c r="B237" s="375"/>
      <c r="C237" s="375"/>
      <c r="D237" s="384"/>
      <c r="E237" s="384"/>
      <c r="F237" s="375"/>
      <c r="G237" s="375"/>
      <c r="H237" s="155">
        <f>IF(Matriz_V8!I1148="","",Matriz_V8!I1148)</f>
        <v>45.5</v>
      </c>
      <c r="I237" s="124" t="str">
        <f>IF(Matriz_V8!J1148="","",Matriz_V8!J1148)</f>
        <v/>
      </c>
      <c r="J237" s="377" t="str">
        <f>IF(Matriz_V8!AR1148="","",Matriz_V8!AR1148)</f>
        <v/>
      </c>
      <c r="K237" s="378"/>
      <c r="L237" s="133"/>
      <c r="M237" s="125"/>
      <c r="N237" s="127"/>
      <c r="O237" s="127"/>
      <c r="P237" s="125"/>
    </row>
    <row r="238" spans="1:16" s="2" customFormat="1" ht="91.5" customHeight="1" x14ac:dyDescent="0.2">
      <c r="A238" s="386" t="str">
        <f>IF(Matriz_V8!A1153="","",Matriz_V8!A1153)</f>
        <v/>
      </c>
      <c r="B238" s="389" t="str">
        <f>IF(Matriz_V8!E1153="","",Matriz_V8!E1153)</f>
        <v/>
      </c>
      <c r="C238" s="389" t="str">
        <f>IF(Matriz_V8!G1153="","",Matriz_V8!G1153)</f>
        <v/>
      </c>
      <c r="D238" s="392" t="str">
        <f>IF(Matriz_V8!AF1153="","",Matriz_V8!AF1153)</f>
        <v/>
      </c>
      <c r="E238" s="392" t="str">
        <f>IF(Matriz_V8!AG1153="","",Matriz_V8!AG1153)</f>
        <v/>
      </c>
      <c r="F238" s="389" t="str">
        <f>CONCATENATE(Matriz_V8!AM1153,Matriz_V8!AN1153,Matriz_V8!AO1153,Matriz_V8!AP1153)</f>
        <v/>
      </c>
      <c r="G238" s="379" t="str">
        <f>IF(Matriz_V8!AQ1153="","",Matriz_V8!AQ1153)</f>
        <v/>
      </c>
      <c r="H238" s="154">
        <f>IF(Matriz_V8!I1153="","",Matriz_V8!I1153)</f>
        <v>46.1</v>
      </c>
      <c r="I238" s="128" t="str">
        <f>IF(Matriz_V8!J1153="","",Matriz_V8!J1153)</f>
        <v/>
      </c>
      <c r="J238" s="370" t="str">
        <f>IF(Matriz_V8!A1153="","",Matriz_V8!AR1153)</f>
        <v/>
      </c>
      <c r="K238" s="370"/>
      <c r="L238" s="129"/>
      <c r="M238" s="129"/>
      <c r="N238" s="130"/>
      <c r="O238" s="130"/>
      <c r="P238" s="129"/>
    </row>
    <row r="239" spans="1:16" s="2" customFormat="1" ht="91.5" customHeight="1" x14ac:dyDescent="0.2">
      <c r="A239" s="387"/>
      <c r="B239" s="390"/>
      <c r="C239" s="390"/>
      <c r="D239" s="387"/>
      <c r="E239" s="387"/>
      <c r="F239" s="390"/>
      <c r="G239" s="380"/>
      <c r="H239" s="154">
        <f>IF(Matriz_V8!I1158="","",Matriz_V8!I1158)</f>
        <v>46.2</v>
      </c>
      <c r="I239" s="128" t="str">
        <f>IF(Matriz_V8!J1158="","",Matriz_V8!J1158)</f>
        <v/>
      </c>
      <c r="J239" s="370" t="str">
        <f>IF(Matriz_V8!A1158="","",Matriz_V8!A1158)</f>
        <v/>
      </c>
      <c r="K239" s="370"/>
      <c r="L239" s="129"/>
      <c r="M239" s="129"/>
      <c r="N239" s="130"/>
      <c r="O239" s="130"/>
      <c r="P239" s="129"/>
    </row>
    <row r="240" spans="1:16" s="2" customFormat="1" ht="91.5" customHeight="1" x14ac:dyDescent="0.2">
      <c r="A240" s="387"/>
      <c r="B240" s="390"/>
      <c r="C240" s="390"/>
      <c r="D240" s="387"/>
      <c r="E240" s="387"/>
      <c r="F240" s="390"/>
      <c r="G240" s="380"/>
      <c r="H240" s="154">
        <f>IF(Matriz_V8!I1163="","",Matriz_V8!I1163)</f>
        <v>46.3</v>
      </c>
      <c r="I240" s="128" t="str">
        <f>IF(Matriz_V8!J1163="","",Matriz_V8!J1163)</f>
        <v/>
      </c>
      <c r="J240" s="370" t="str">
        <f>IF(Matriz_V8!AR1163="","",Matriz_V8!A1163)</f>
        <v/>
      </c>
      <c r="K240" s="370"/>
      <c r="L240" s="129"/>
      <c r="M240" s="129"/>
      <c r="N240" s="130"/>
      <c r="O240" s="130"/>
      <c r="P240" s="129"/>
    </row>
    <row r="241" spans="1:16" s="2" customFormat="1" ht="91.5" customHeight="1" x14ac:dyDescent="0.2">
      <c r="A241" s="387"/>
      <c r="B241" s="390"/>
      <c r="C241" s="390"/>
      <c r="D241" s="387"/>
      <c r="E241" s="387"/>
      <c r="F241" s="390"/>
      <c r="G241" s="380"/>
      <c r="H241" s="154">
        <f>IF(Matriz_V8!I1168="","",Matriz_V8!I1168)</f>
        <v>46.4</v>
      </c>
      <c r="I241" s="128" t="str">
        <f>IF(Matriz_V8!J1168="","",Matriz_V8!J1168)</f>
        <v/>
      </c>
      <c r="J241" s="371" t="str">
        <f>IF(Matriz_V8!AR1168="","",Matriz_V8!AR1168)</f>
        <v/>
      </c>
      <c r="K241" s="372"/>
      <c r="L241" s="134"/>
      <c r="M241" s="129"/>
      <c r="N241" s="130"/>
      <c r="O241" s="130"/>
      <c r="P241" s="129"/>
    </row>
    <row r="242" spans="1:16" s="2" customFormat="1" ht="91.5" customHeight="1" x14ac:dyDescent="0.2">
      <c r="A242" s="388"/>
      <c r="B242" s="391"/>
      <c r="C242" s="391"/>
      <c r="D242" s="388"/>
      <c r="E242" s="388"/>
      <c r="F242" s="391"/>
      <c r="G242" s="381"/>
      <c r="H242" s="154">
        <f>IF(Matriz_V8!I1173="","",Matriz_V8!I1173)</f>
        <v>46.5</v>
      </c>
      <c r="I242" s="128" t="str">
        <f>IF(Matriz_V8!J1173="","",Matriz_V8!J1173)</f>
        <v/>
      </c>
      <c r="J242" s="371" t="str">
        <f>IF(Matriz_V8!AR1173="","",Matriz_V8!AR1173)</f>
        <v/>
      </c>
      <c r="K242" s="372"/>
      <c r="L242" s="134"/>
      <c r="M242" s="129"/>
      <c r="N242" s="130"/>
      <c r="O242" s="130"/>
      <c r="P242" s="129"/>
    </row>
    <row r="243" spans="1:16" s="2" customFormat="1" ht="91.5" customHeight="1" x14ac:dyDescent="0.2">
      <c r="A243" s="382" t="str">
        <f>IF(Matriz_V8!A1178="","",Matriz_V8!A1178)</f>
        <v/>
      </c>
      <c r="B243" s="373" t="str">
        <f>IF(Matriz_V8!E1178="","",Matriz_V8!E1178)</f>
        <v/>
      </c>
      <c r="C243" s="373" t="str">
        <f>IF(Matriz_V8!G1178="","",Matriz_V8!G1178)</f>
        <v/>
      </c>
      <c r="D243" s="385" t="str">
        <f>IF(Matriz_V8!AF1178="","",Matriz_V8!AF1178)</f>
        <v/>
      </c>
      <c r="E243" s="385" t="str">
        <f>IF(Matriz_V8!AG1178="","",Matriz_V8!AG1178)</f>
        <v/>
      </c>
      <c r="F243" s="373" t="str">
        <f>CONCATENATE(Matriz_V8!AM1178,Matriz_V8!AN1178,Matriz_V8!AO1178,Matriz_V8!AP1178)</f>
        <v/>
      </c>
      <c r="G243" s="373" t="str">
        <f>IF(Matriz_V8!AQ1178="","",Matriz_V8!AQ1178)</f>
        <v/>
      </c>
      <c r="H243" s="155">
        <f>IF(Matriz_V8!I1178="","",Matriz_V8!I1178)</f>
        <v>47.1</v>
      </c>
      <c r="I243" s="124" t="str">
        <f>IF(Matriz_V8!J1178="","",Matriz_V8!J1178)</f>
        <v/>
      </c>
      <c r="J243" s="376" t="str">
        <f>IF(Matriz_V8!AR1178="","",Matriz_V8!AR1178)</f>
        <v/>
      </c>
      <c r="K243" s="376"/>
      <c r="L243" s="125"/>
      <c r="M243" s="125"/>
      <c r="N243" s="127"/>
      <c r="O243" s="127"/>
      <c r="P243" s="125"/>
    </row>
    <row r="244" spans="1:16" s="2" customFormat="1" ht="91.5" customHeight="1" x14ac:dyDescent="0.2">
      <c r="A244" s="383"/>
      <c r="B244" s="374"/>
      <c r="C244" s="374"/>
      <c r="D244" s="383"/>
      <c r="E244" s="383"/>
      <c r="F244" s="374"/>
      <c r="G244" s="374"/>
      <c r="H244" s="155">
        <f>IF(Matriz_V8!I1183="","",Matriz_V8!I1183)</f>
        <v>47.2</v>
      </c>
      <c r="I244" s="124" t="str">
        <f>IF(Matriz_V8!J1183="","",Matriz_V8!J1183)</f>
        <v/>
      </c>
      <c r="J244" s="376" t="str">
        <f>IF(Matriz_V8!AR1183="","",Matriz_V8!AR1183)</f>
        <v/>
      </c>
      <c r="K244" s="376"/>
      <c r="L244" s="125"/>
      <c r="M244" s="125"/>
      <c r="N244" s="127"/>
      <c r="O244" s="127"/>
      <c r="P244" s="125"/>
    </row>
    <row r="245" spans="1:16" s="2" customFormat="1" ht="91.5" customHeight="1" x14ac:dyDescent="0.2">
      <c r="A245" s="383"/>
      <c r="B245" s="374"/>
      <c r="C245" s="374"/>
      <c r="D245" s="383"/>
      <c r="E245" s="383"/>
      <c r="F245" s="374"/>
      <c r="G245" s="374"/>
      <c r="H245" s="155">
        <f>IF(Matriz_V8!I1188="","",Matriz_V8!I1188)</f>
        <v>47.3</v>
      </c>
      <c r="I245" s="124" t="str">
        <f>IF(Matriz_V8!J1188="","",Matriz_V8!J1188)</f>
        <v/>
      </c>
      <c r="J245" s="376" t="str">
        <f>IF(Matriz_V8!AR1188="","",Matriz_V8!AR1188)</f>
        <v/>
      </c>
      <c r="K245" s="376"/>
      <c r="L245" s="125"/>
      <c r="M245" s="125"/>
      <c r="N245" s="127"/>
      <c r="O245" s="127"/>
      <c r="P245" s="125"/>
    </row>
    <row r="246" spans="1:16" s="2" customFormat="1" ht="91.5" customHeight="1" x14ac:dyDescent="0.2">
      <c r="A246" s="383"/>
      <c r="B246" s="374"/>
      <c r="C246" s="374"/>
      <c r="D246" s="383"/>
      <c r="E246" s="383"/>
      <c r="F246" s="374"/>
      <c r="G246" s="374"/>
      <c r="H246" s="155">
        <f>IF(Matriz_V8!I1193="","",Matriz_V8!I1193)</f>
        <v>47.4</v>
      </c>
      <c r="I246" s="124" t="str">
        <f>IF(Matriz_V8!J1193="","",Matriz_V8!J1193)</f>
        <v/>
      </c>
      <c r="J246" s="377" t="str">
        <f>IF(Matriz_V8!AR1193="","",Matriz_V8!AR1193)</f>
        <v/>
      </c>
      <c r="K246" s="378"/>
      <c r="L246" s="133"/>
      <c r="M246" s="125"/>
      <c r="N246" s="127"/>
      <c r="O246" s="127"/>
      <c r="P246" s="125"/>
    </row>
    <row r="247" spans="1:16" s="2" customFormat="1" ht="91.5" customHeight="1" x14ac:dyDescent="0.2">
      <c r="A247" s="384"/>
      <c r="B247" s="375"/>
      <c r="C247" s="375"/>
      <c r="D247" s="384"/>
      <c r="E247" s="384"/>
      <c r="F247" s="375"/>
      <c r="G247" s="375"/>
      <c r="H247" s="155">
        <f>IF(Matriz_V8!I1198="","",Matriz_V8!I1198)</f>
        <v>47.5</v>
      </c>
      <c r="I247" s="124" t="str">
        <f>IF(Matriz_V8!J1198="","",Matriz_V8!J1198)</f>
        <v/>
      </c>
      <c r="J247" s="377" t="str">
        <f>IF(Matriz_V8!AR1198="","",Matriz_V8!AR1198)</f>
        <v/>
      </c>
      <c r="K247" s="378"/>
      <c r="L247" s="133"/>
      <c r="M247" s="125"/>
      <c r="N247" s="127"/>
      <c r="O247" s="127"/>
      <c r="P247" s="125"/>
    </row>
    <row r="248" spans="1:16" s="2" customFormat="1" ht="91.5" customHeight="1" x14ac:dyDescent="0.2">
      <c r="A248" s="386" t="str">
        <f>IF(Matriz_V8!A1203="","",Matriz_V8!A1203)</f>
        <v/>
      </c>
      <c r="B248" s="389" t="str">
        <f>IF(Matriz_V8!E1203="","",Matriz_V8!E1203)</f>
        <v/>
      </c>
      <c r="C248" s="389" t="str">
        <f>IF(Matriz_V8!G1203="","",Matriz_V8!G1203)</f>
        <v/>
      </c>
      <c r="D248" s="392" t="str">
        <f>IF(Matriz_V8!AF1203="","",Matriz_V8!AF1203)</f>
        <v/>
      </c>
      <c r="E248" s="392" t="str">
        <f>IF(Matriz_V8!AG1203="","",Matriz_V8!AG1203)</f>
        <v/>
      </c>
      <c r="F248" s="389" t="str">
        <f>CONCATENATE(Matriz_V8!AM1203,Matriz_V8!AN1203,Matriz_V8!AO1203,Matriz_V8!AP1203)</f>
        <v/>
      </c>
      <c r="G248" s="379" t="str">
        <f>IF(Matriz_V8!AQ1203="","",Matriz_V8!AQ1203)</f>
        <v/>
      </c>
      <c r="H248" s="154">
        <f>IF(Matriz_V8!I1203="","",Matriz_V8!I1203)</f>
        <v>48.1</v>
      </c>
      <c r="I248" s="128" t="str">
        <f>IF(Matriz_V8!J1203="","",Matriz_V8!J1203)</f>
        <v/>
      </c>
      <c r="J248" s="370" t="str">
        <f>IF(Matriz_V8!AR1203="","",Matriz_V8!AR1203)</f>
        <v/>
      </c>
      <c r="K248" s="370"/>
      <c r="L248" s="129"/>
      <c r="M248" s="129"/>
      <c r="N248" s="130"/>
      <c r="O248" s="130"/>
      <c r="P248" s="129"/>
    </row>
    <row r="249" spans="1:16" s="2" customFormat="1" ht="91.5" customHeight="1" x14ac:dyDescent="0.2">
      <c r="A249" s="387"/>
      <c r="B249" s="390"/>
      <c r="C249" s="390"/>
      <c r="D249" s="387"/>
      <c r="E249" s="387"/>
      <c r="F249" s="390"/>
      <c r="G249" s="380"/>
      <c r="H249" s="154">
        <f>IF(Matriz_V8!I1208="","",Matriz_V8!I1208)</f>
        <v>48.2</v>
      </c>
      <c r="I249" s="128" t="str">
        <f>IF(Matriz_V8!J1208="","",Matriz_V8!J1208)</f>
        <v/>
      </c>
      <c r="J249" s="370" t="str">
        <f>IF(Matriz_V8!AR1208="","",Matriz_V8!AR1208)</f>
        <v/>
      </c>
      <c r="K249" s="370"/>
      <c r="L249" s="129"/>
      <c r="M249" s="129"/>
      <c r="N249" s="130"/>
      <c r="O249" s="130"/>
      <c r="P249" s="129"/>
    </row>
    <row r="250" spans="1:16" s="2" customFormat="1" ht="91.5" customHeight="1" x14ac:dyDescent="0.2">
      <c r="A250" s="387"/>
      <c r="B250" s="390"/>
      <c r="C250" s="390"/>
      <c r="D250" s="387"/>
      <c r="E250" s="387"/>
      <c r="F250" s="390"/>
      <c r="G250" s="380"/>
      <c r="H250" s="154">
        <f>IF(Matriz_V8!I1213="","",Matriz_V8!I1213)</f>
        <v>48.3</v>
      </c>
      <c r="I250" s="128" t="str">
        <f>IF(Matriz_V8!J1213="","",Matriz_V8!J1213)</f>
        <v/>
      </c>
      <c r="J250" s="370" t="str">
        <f>IF(Matriz_V8!AR1213="","",Matriz_V8!AR1213)</f>
        <v/>
      </c>
      <c r="K250" s="370"/>
      <c r="L250" s="129"/>
      <c r="M250" s="129"/>
      <c r="N250" s="130"/>
      <c r="O250" s="130"/>
      <c r="P250" s="129"/>
    </row>
    <row r="251" spans="1:16" s="2" customFormat="1" ht="91.5" customHeight="1" x14ac:dyDescent="0.2">
      <c r="A251" s="387"/>
      <c r="B251" s="390"/>
      <c r="C251" s="390"/>
      <c r="D251" s="387"/>
      <c r="E251" s="387"/>
      <c r="F251" s="390"/>
      <c r="G251" s="380"/>
      <c r="H251" s="154">
        <f>IF(Matriz_V8!I1218="","",Matriz_V8!I1218)</f>
        <v>48.4</v>
      </c>
      <c r="I251" s="128" t="str">
        <f>IF(Matriz_V8!J1218="","",Matriz_V8!J1218)</f>
        <v/>
      </c>
      <c r="J251" s="371" t="str">
        <f>IF(Matriz_V8!AR1218="","",Matriz_V8!AR1218)</f>
        <v/>
      </c>
      <c r="K251" s="372"/>
      <c r="L251" s="134"/>
      <c r="M251" s="129"/>
      <c r="N251" s="130"/>
      <c r="O251" s="130"/>
      <c r="P251" s="129"/>
    </row>
    <row r="252" spans="1:16" s="2" customFormat="1" ht="91.5" customHeight="1" x14ac:dyDescent="0.2">
      <c r="A252" s="388"/>
      <c r="B252" s="391"/>
      <c r="C252" s="391"/>
      <c r="D252" s="388"/>
      <c r="E252" s="388"/>
      <c r="F252" s="391"/>
      <c r="G252" s="381"/>
      <c r="H252" s="154">
        <f>IF(Matriz_V8!I1223="","",Matriz_V8!I1223)</f>
        <v>48.5</v>
      </c>
      <c r="I252" s="128" t="str">
        <f>IF(Matriz_V8!J1223="","",Matriz_V8!J1223)</f>
        <v/>
      </c>
      <c r="J252" s="371" t="str">
        <f>IF(Matriz_V8!AR1223="","",Matriz_V8!AR1223)</f>
        <v/>
      </c>
      <c r="K252" s="372"/>
      <c r="L252" s="134"/>
      <c r="M252" s="129"/>
      <c r="N252" s="130"/>
      <c r="O252" s="130"/>
      <c r="P252" s="129"/>
    </row>
    <row r="253" spans="1:16" s="2" customFormat="1" ht="91.5" customHeight="1" x14ac:dyDescent="0.2">
      <c r="A253" s="382" t="str">
        <f>IF(Matriz_V8!A1228="","",Matriz_V8!A1228)</f>
        <v/>
      </c>
      <c r="B253" s="373" t="str">
        <f>IF(Matriz_V8!E1228="","",Matriz_V8!E1228)</f>
        <v/>
      </c>
      <c r="C253" s="373" t="str">
        <f>IF(Matriz_V8!G1228="","",Matriz_V8!G1228)</f>
        <v/>
      </c>
      <c r="D253" s="385" t="str">
        <f>IF(Matriz_V8!AF1228="","",Matriz_V8!AF1228)</f>
        <v/>
      </c>
      <c r="E253" s="385" t="str">
        <f>IF(Matriz_V8!AG1228="","",Matriz_V8!AG1228)</f>
        <v/>
      </c>
      <c r="F253" s="373" t="str">
        <f>CONCATENATE(Matriz_V8!AM1228,Matriz_V8!AN1228,Matriz_V8!AO1228,Matriz_V8!AP1228)</f>
        <v/>
      </c>
      <c r="G253" s="373" t="str">
        <f>IF(Matriz_V8!AQ1228="","",Matriz_V8!AQ1228)</f>
        <v/>
      </c>
      <c r="H253" s="155">
        <f>IF(Matriz_V8!I1228="","",Matriz_V8!I1228)</f>
        <v>49.1</v>
      </c>
      <c r="I253" s="124" t="str">
        <f>IF(Matriz_V8!J1228="","",Matriz_V8!J1228)</f>
        <v/>
      </c>
      <c r="J253" s="376" t="str">
        <f>IF(Matriz_V8!AR1228="","",Matriz_V8!AR1228)</f>
        <v/>
      </c>
      <c r="K253" s="376"/>
      <c r="L253" s="125"/>
      <c r="M253" s="125"/>
      <c r="N253" s="127"/>
      <c r="O253" s="127"/>
      <c r="P253" s="125"/>
    </row>
    <row r="254" spans="1:16" s="2" customFormat="1" ht="91.5" customHeight="1" x14ac:dyDescent="0.2">
      <c r="A254" s="383"/>
      <c r="B254" s="374"/>
      <c r="C254" s="374"/>
      <c r="D254" s="383"/>
      <c r="E254" s="383"/>
      <c r="F254" s="374"/>
      <c r="G254" s="374"/>
      <c r="H254" s="155">
        <f>IF(Matriz_V8!I1233="","",Matriz_V8!I1233)</f>
        <v>49.2</v>
      </c>
      <c r="I254" s="124" t="str">
        <f>IF(Matriz_V8!J1233="","",Matriz_V8!J1233)</f>
        <v/>
      </c>
      <c r="J254" s="376" t="str">
        <f>IF(Matriz_V8!AR1233="","",Matriz_V8!AR1233)</f>
        <v/>
      </c>
      <c r="K254" s="376"/>
      <c r="L254" s="125"/>
      <c r="M254" s="125"/>
      <c r="N254" s="127"/>
      <c r="O254" s="127"/>
      <c r="P254" s="125"/>
    </row>
    <row r="255" spans="1:16" s="2" customFormat="1" ht="91.5" customHeight="1" x14ac:dyDescent="0.2">
      <c r="A255" s="383"/>
      <c r="B255" s="374"/>
      <c r="C255" s="374"/>
      <c r="D255" s="383"/>
      <c r="E255" s="383"/>
      <c r="F255" s="374"/>
      <c r="G255" s="374"/>
      <c r="H255" s="155">
        <f>IF(Matriz_V8!I1238="","",Matriz_V8!I1238)</f>
        <v>49.3</v>
      </c>
      <c r="I255" s="124" t="str">
        <f>IF(Matriz_V8!J1238="","",Matriz_V8!J1238)</f>
        <v/>
      </c>
      <c r="J255" s="376" t="str">
        <f>IF(Matriz_V8!AR1238="","",Matriz_V8!AR1238)</f>
        <v/>
      </c>
      <c r="K255" s="376"/>
      <c r="L255" s="125"/>
      <c r="M255" s="125"/>
      <c r="N255" s="127"/>
      <c r="O255" s="127"/>
      <c r="P255" s="125"/>
    </row>
    <row r="256" spans="1:16" s="2" customFormat="1" ht="91.5" customHeight="1" x14ac:dyDescent="0.2">
      <c r="A256" s="383"/>
      <c r="B256" s="374"/>
      <c r="C256" s="374"/>
      <c r="D256" s="383"/>
      <c r="E256" s="383"/>
      <c r="F256" s="374"/>
      <c r="G256" s="374"/>
      <c r="H256" s="155">
        <f>IF(Matriz_V8!I1243="","",Matriz_V8!I1243)</f>
        <v>49.4</v>
      </c>
      <c r="I256" s="124" t="str">
        <f>IF(Matriz_V8!J1243="","",Matriz_V8!J1243)</f>
        <v/>
      </c>
      <c r="J256" s="377" t="str">
        <f>IF(Matriz_V8!AR1243="","",Matriz_V8!AR1243)</f>
        <v/>
      </c>
      <c r="K256" s="378"/>
      <c r="L256" s="133"/>
      <c r="M256" s="125"/>
      <c r="N256" s="127"/>
      <c r="O256" s="127"/>
      <c r="P256" s="125"/>
    </row>
    <row r="257" spans="1:16" s="2" customFormat="1" ht="91.5" customHeight="1" x14ac:dyDescent="0.2">
      <c r="A257" s="384"/>
      <c r="B257" s="375"/>
      <c r="C257" s="375"/>
      <c r="D257" s="384"/>
      <c r="E257" s="384"/>
      <c r="F257" s="375"/>
      <c r="G257" s="375"/>
      <c r="H257" s="155">
        <f>IF(Matriz_V8!I1248="","",Matriz_V8!I1248)</f>
        <v>49.5</v>
      </c>
      <c r="I257" s="124" t="str">
        <f>IF(Matriz_V8!J1248="","",Matriz_V8!J1248)</f>
        <v/>
      </c>
      <c r="J257" s="377" t="str">
        <f>IF(Matriz_V8!AR1248="","",Matriz_V8!AR1248)</f>
        <v/>
      </c>
      <c r="K257" s="378"/>
      <c r="L257" s="133"/>
      <c r="M257" s="125"/>
      <c r="N257" s="127"/>
      <c r="O257" s="127"/>
      <c r="P257" s="125"/>
    </row>
    <row r="258" spans="1:16" s="2" customFormat="1" ht="91.5" customHeight="1" x14ac:dyDescent="0.2">
      <c r="A258" s="386" t="str">
        <f>IF(Matriz_V8!A1253="","",Matriz_V8!A1253)</f>
        <v/>
      </c>
      <c r="B258" s="389" t="str">
        <f>IF(Matriz_V8!E1253="","",Matriz_V8!E1253)</f>
        <v/>
      </c>
      <c r="C258" s="389" t="str">
        <f>IF(Matriz_V8!G1253="","",Matriz_V8!G1253)</f>
        <v/>
      </c>
      <c r="D258" s="392" t="str">
        <f>IF(Matriz_V8!AF1253="","",Matriz_V8!AF1253)</f>
        <v/>
      </c>
      <c r="E258" s="392" t="str">
        <f>IF(Matriz_V8!AG1253="","",Matriz_V8!AG1253)</f>
        <v/>
      </c>
      <c r="F258" s="389" t="str">
        <f>CONCATENATE(Matriz_V8!AM1253,Matriz_V8!AN1253,Matriz_V8!AO1253,Matriz_V8!AP1253)</f>
        <v/>
      </c>
      <c r="G258" s="379" t="str">
        <f>IF(Matriz_V8!AQ1253="","",Matriz_V8!AQ1253)</f>
        <v/>
      </c>
      <c r="H258" s="154">
        <f>IF(Matriz_V8!I1253="","",Matriz_V8!I1253)</f>
        <v>50.1</v>
      </c>
      <c r="I258" s="128" t="str">
        <f>IF(Matriz_V8!J1253="","",Matriz_V8!J1253)</f>
        <v/>
      </c>
      <c r="J258" s="370" t="str">
        <f>IF(Matriz_V8!AR1253="","",Matriz_V8!AR1253)</f>
        <v/>
      </c>
      <c r="K258" s="370"/>
      <c r="L258" s="129"/>
      <c r="M258" s="129"/>
      <c r="N258" s="130"/>
      <c r="O258" s="130"/>
      <c r="P258" s="129"/>
    </row>
    <row r="259" spans="1:16" s="2" customFormat="1" ht="91.5" customHeight="1" x14ac:dyDescent="0.2">
      <c r="A259" s="387"/>
      <c r="B259" s="390"/>
      <c r="C259" s="390"/>
      <c r="D259" s="387"/>
      <c r="E259" s="387"/>
      <c r="F259" s="390"/>
      <c r="G259" s="380"/>
      <c r="H259" s="154">
        <f>IF(Matriz_V8!I1258="","",Matriz_V8!I1258)</f>
        <v>50.2</v>
      </c>
      <c r="I259" s="128" t="str">
        <f>IF(Matriz_V8!J1258="","",Matriz_V8!J1258)</f>
        <v/>
      </c>
      <c r="J259" s="370" t="str">
        <f>IF(Matriz_V8!AR1258="","",Matriz_V8!AR1258)</f>
        <v/>
      </c>
      <c r="K259" s="370"/>
      <c r="L259" s="129"/>
      <c r="M259" s="129"/>
      <c r="N259" s="130"/>
      <c r="O259" s="130"/>
      <c r="P259" s="129"/>
    </row>
    <row r="260" spans="1:16" s="2" customFormat="1" ht="91.5" customHeight="1" x14ac:dyDescent="0.2">
      <c r="A260" s="387"/>
      <c r="B260" s="390"/>
      <c r="C260" s="390"/>
      <c r="D260" s="387"/>
      <c r="E260" s="387"/>
      <c r="F260" s="390"/>
      <c r="G260" s="380"/>
      <c r="H260" s="154">
        <f>IF(Matriz_V8!I1263="","",Matriz_V8!I1263)</f>
        <v>50.3</v>
      </c>
      <c r="I260" s="128" t="str">
        <f>IF(Matriz_V8!J1263="","",Matriz_V8!J1263)</f>
        <v/>
      </c>
      <c r="J260" s="370" t="str">
        <f>IF(Matriz_V8!AR1263="","",Matriz_V8!AR1263)</f>
        <v/>
      </c>
      <c r="K260" s="370"/>
      <c r="L260" s="129"/>
      <c r="M260" s="129"/>
      <c r="N260" s="130"/>
      <c r="O260" s="130"/>
      <c r="P260" s="129"/>
    </row>
    <row r="261" spans="1:16" s="2" customFormat="1" ht="91.5" customHeight="1" x14ac:dyDescent="0.2">
      <c r="A261" s="387"/>
      <c r="B261" s="390"/>
      <c r="C261" s="390"/>
      <c r="D261" s="387"/>
      <c r="E261" s="387"/>
      <c r="F261" s="390"/>
      <c r="G261" s="380"/>
      <c r="H261" s="154">
        <f>IF(Matriz_V8!I1268="","",Matriz_V8!I1268)</f>
        <v>50.4</v>
      </c>
      <c r="I261" s="128" t="str">
        <f>IF(Matriz_V8!J1268="","",Matriz_V8!J1268)</f>
        <v/>
      </c>
      <c r="J261" s="371" t="str">
        <f>IF(Matriz_V8!AR1268="","",Matriz_V8!AR1268)</f>
        <v/>
      </c>
      <c r="K261" s="372"/>
      <c r="L261" s="134"/>
      <c r="M261" s="129"/>
      <c r="N261" s="130"/>
      <c r="O261" s="130"/>
      <c r="P261" s="129"/>
    </row>
    <row r="262" spans="1:16" s="2" customFormat="1" ht="91.5" customHeight="1" x14ac:dyDescent="0.2">
      <c r="A262" s="388"/>
      <c r="B262" s="391"/>
      <c r="C262" s="391"/>
      <c r="D262" s="388"/>
      <c r="E262" s="388"/>
      <c r="F262" s="391"/>
      <c r="G262" s="381"/>
      <c r="H262" s="154">
        <f>IF(Matriz_V8!I1273="","",Matriz_V8!I1273)</f>
        <v>50.5</v>
      </c>
      <c r="I262" s="128" t="str">
        <f>IF(Matriz_V8!J1273="","",Matriz_V8!J1273)</f>
        <v/>
      </c>
      <c r="J262" s="371" t="str">
        <f>IF(Matriz_V8!AR1273="","",Matriz_V8!AR1273)</f>
        <v/>
      </c>
      <c r="K262" s="372"/>
      <c r="L262" s="134"/>
      <c r="M262" s="129"/>
      <c r="N262" s="130"/>
      <c r="O262" s="130"/>
      <c r="P262" s="129"/>
    </row>
    <row r="263" spans="1:16" s="2" customFormat="1" ht="91.5" customHeight="1" x14ac:dyDescent="0.2">
      <c r="A263" s="382" t="str">
        <f>IF(Matriz_V8!A1278="","",Matriz_V8!A1278)</f>
        <v/>
      </c>
      <c r="B263" s="373" t="str">
        <f>IF(Matriz_V8!E1278="","",Matriz_V8!E1278)</f>
        <v/>
      </c>
      <c r="C263" s="373" t="str">
        <f>IF(Matriz_V8!G1278="","",Matriz_V8!G1278)</f>
        <v/>
      </c>
      <c r="D263" s="385" t="str">
        <f>IF(Matriz_V8!AF1278="","",Matriz_V8!AF1278)</f>
        <v/>
      </c>
      <c r="E263" s="385" t="str">
        <f>IF(Matriz_V8!AG1278="","",Matriz_V8!AG1278)</f>
        <v/>
      </c>
      <c r="F263" s="373" t="str">
        <f>CONCATENATE(Matriz_V8!AM1278,Matriz_V8!AN1278,Matriz_V8!AO1278,Matriz_V8!AP1278)</f>
        <v/>
      </c>
      <c r="G263" s="373" t="str">
        <f>IF(Matriz_V8!AQ1278="","",Matriz_V8!AQ1278)</f>
        <v/>
      </c>
      <c r="H263" s="155">
        <f>IF(Matriz_V8!I1278="","",Matriz_V8!I1278)</f>
        <v>51.1</v>
      </c>
      <c r="I263" s="124" t="str">
        <f>IF(Matriz_V8!J1278="","",Matriz_V8!J1278)</f>
        <v/>
      </c>
      <c r="J263" s="376" t="str">
        <f>IF(Matriz_V8!AR1278="","",Matriz_V8!AR1278)</f>
        <v/>
      </c>
      <c r="K263" s="376"/>
      <c r="L263" s="125"/>
      <c r="M263" s="125"/>
      <c r="N263" s="127"/>
      <c r="O263" s="127"/>
      <c r="P263" s="125"/>
    </row>
    <row r="264" spans="1:16" s="2" customFormat="1" ht="91.5" customHeight="1" x14ac:dyDescent="0.2">
      <c r="A264" s="383"/>
      <c r="B264" s="374"/>
      <c r="C264" s="374"/>
      <c r="D264" s="383"/>
      <c r="E264" s="383"/>
      <c r="F264" s="374"/>
      <c r="G264" s="374"/>
      <c r="H264" s="155">
        <f>IF(Matriz_V8!I1283="","",Matriz_V8!I1283)</f>
        <v>51.2</v>
      </c>
      <c r="I264" s="124" t="str">
        <f>IF(Matriz_V8!J1283="","",Matriz_V8!J1283)</f>
        <v/>
      </c>
      <c r="J264" s="376" t="str">
        <f>IF(Matriz_V8!AR1283="","",Matriz_V8!AR1283)</f>
        <v/>
      </c>
      <c r="K264" s="376"/>
      <c r="L264" s="125"/>
      <c r="M264" s="125"/>
      <c r="N264" s="127"/>
      <c r="O264" s="127"/>
      <c r="P264" s="125"/>
    </row>
    <row r="265" spans="1:16" s="2" customFormat="1" ht="91.5" customHeight="1" x14ac:dyDescent="0.2">
      <c r="A265" s="383"/>
      <c r="B265" s="374"/>
      <c r="C265" s="374"/>
      <c r="D265" s="383"/>
      <c r="E265" s="383"/>
      <c r="F265" s="374"/>
      <c r="G265" s="374"/>
      <c r="H265" s="155">
        <f>IF(Matriz_V8!I1288="","",Matriz_V8!I1288)</f>
        <v>51.3</v>
      </c>
      <c r="I265" s="124" t="str">
        <f>IF(Matriz_V8!J1288="","",Matriz_V8!J1288)</f>
        <v/>
      </c>
      <c r="J265" s="376" t="str">
        <f>IF(Matriz_V8!AR1288="","",Matriz_V8!AR1288)</f>
        <v/>
      </c>
      <c r="K265" s="376"/>
      <c r="L265" s="125"/>
      <c r="M265" s="125"/>
      <c r="N265" s="127"/>
      <c r="O265" s="127"/>
      <c r="P265" s="125"/>
    </row>
    <row r="266" spans="1:16" s="2" customFormat="1" ht="91.5" customHeight="1" x14ac:dyDescent="0.2">
      <c r="A266" s="383"/>
      <c r="B266" s="374"/>
      <c r="C266" s="374"/>
      <c r="D266" s="383"/>
      <c r="E266" s="383"/>
      <c r="F266" s="374"/>
      <c r="G266" s="374"/>
      <c r="H266" s="155">
        <f>IF(Matriz_V8!I1293="","",Matriz_V8!I1293)</f>
        <v>51.4</v>
      </c>
      <c r="I266" s="124" t="str">
        <f>IF(Matriz_V8!J1293="","",Matriz_V8!J1293)</f>
        <v/>
      </c>
      <c r="J266" s="377" t="str">
        <f>IF(Matriz_V8!AR1293="","",Matriz_V8!AR1293)</f>
        <v/>
      </c>
      <c r="K266" s="378"/>
      <c r="L266" s="133"/>
      <c r="M266" s="125"/>
      <c r="N266" s="127"/>
      <c r="O266" s="127"/>
      <c r="P266" s="125"/>
    </row>
    <row r="267" spans="1:16" s="2" customFormat="1" ht="91.5" customHeight="1" x14ac:dyDescent="0.2">
      <c r="A267" s="384"/>
      <c r="B267" s="375"/>
      <c r="C267" s="375"/>
      <c r="D267" s="384"/>
      <c r="E267" s="384"/>
      <c r="F267" s="375"/>
      <c r="G267" s="375"/>
      <c r="H267" s="155">
        <f>IF(Matriz_V8!I1298="","",Matriz_V8!I1298)</f>
        <v>51.5</v>
      </c>
      <c r="I267" s="124" t="str">
        <f>IF(Matriz_V8!J1298="","",Matriz_V8!J1298)</f>
        <v/>
      </c>
      <c r="J267" s="377" t="str">
        <f>IF(Matriz_V8!AR1298="","",Matriz_V8!AR1298)</f>
        <v/>
      </c>
      <c r="K267" s="378"/>
      <c r="L267" s="133"/>
      <c r="M267" s="125"/>
      <c r="N267" s="127"/>
      <c r="O267" s="127"/>
      <c r="P267" s="125"/>
    </row>
    <row r="268" spans="1:16" s="2" customFormat="1" ht="91.5" customHeight="1" x14ac:dyDescent="0.2">
      <c r="A268" s="386" t="str">
        <f>IF(Matriz_V8!A1303="","",Matriz_V8!A1303)</f>
        <v/>
      </c>
      <c r="B268" s="389" t="str">
        <f>IF(Matriz_V8!E1303="","",Matriz_V8!E1303)</f>
        <v/>
      </c>
      <c r="C268" s="389" t="str">
        <f>IF(Matriz_V8!G1303="","",Matriz_V8!G1303)</f>
        <v/>
      </c>
      <c r="D268" s="392" t="str">
        <f>IF(Matriz_V8!AF1303="","",Matriz_V8!AF1303)</f>
        <v/>
      </c>
      <c r="E268" s="392" t="str">
        <f>IF(Matriz_V8!AG1303="","",Matriz_V8!AG1303)</f>
        <v/>
      </c>
      <c r="F268" s="389" t="str">
        <f>CONCATENATE(Matriz_V8!AM1303,Matriz_V8!AN1303,Matriz_V8!AO1303,Matriz_V8!AP1303)</f>
        <v/>
      </c>
      <c r="G268" s="379" t="str">
        <f>IF(Matriz_V8!AQ1303="","",Matriz_V8!AQ1303)</f>
        <v/>
      </c>
      <c r="H268" s="154">
        <f>IF(Matriz_V8!I1303="","",Matriz_V8!I1303)</f>
        <v>52.1</v>
      </c>
      <c r="I268" s="128" t="str">
        <f>IF(Matriz_V8!J1303="","",Matriz_V8!J1303)</f>
        <v/>
      </c>
      <c r="J268" s="370" t="str">
        <f>IF(Matriz_V8!AR1303="","",Matriz_V8!AR1303)</f>
        <v/>
      </c>
      <c r="K268" s="370"/>
      <c r="L268" s="129"/>
      <c r="M268" s="129"/>
      <c r="N268" s="130"/>
      <c r="O268" s="130"/>
      <c r="P268" s="129"/>
    </row>
    <row r="269" spans="1:16" s="2" customFormat="1" ht="91.5" customHeight="1" x14ac:dyDescent="0.2">
      <c r="A269" s="387"/>
      <c r="B269" s="390"/>
      <c r="C269" s="390"/>
      <c r="D269" s="387"/>
      <c r="E269" s="387"/>
      <c r="F269" s="390"/>
      <c r="G269" s="380"/>
      <c r="H269" s="154">
        <f>IF(Matriz_V8!I1308="","",Matriz_V8!I1308)</f>
        <v>52.2</v>
      </c>
      <c r="I269" s="128" t="str">
        <f>IF(Matriz_V8!J1308="","",Matriz_V8!J1308)</f>
        <v/>
      </c>
      <c r="J269" s="370" t="str">
        <f>IF(Matriz_V8!AR1308="","",Matriz_V8!AR1308)</f>
        <v/>
      </c>
      <c r="K269" s="370"/>
      <c r="L269" s="129"/>
      <c r="M269" s="129"/>
      <c r="N269" s="130"/>
      <c r="O269" s="130"/>
      <c r="P269" s="129"/>
    </row>
    <row r="270" spans="1:16" s="2" customFormat="1" ht="91.5" customHeight="1" x14ac:dyDescent="0.2">
      <c r="A270" s="387"/>
      <c r="B270" s="390"/>
      <c r="C270" s="390"/>
      <c r="D270" s="387"/>
      <c r="E270" s="387"/>
      <c r="F270" s="390"/>
      <c r="G270" s="380"/>
      <c r="H270" s="154">
        <f>IF(Matriz_V8!I1313="","",Matriz_V8!I1313)</f>
        <v>52.3</v>
      </c>
      <c r="I270" s="128" t="str">
        <f>IF(Matriz_V8!J1313="","",Matriz_V8!J1313)</f>
        <v/>
      </c>
      <c r="J270" s="370" t="str">
        <f>IF(Matriz_V8!AR1313="","",Matriz_V8!AR1313)</f>
        <v/>
      </c>
      <c r="K270" s="370"/>
      <c r="L270" s="129"/>
      <c r="M270" s="129"/>
      <c r="N270" s="130"/>
      <c r="O270" s="130"/>
      <c r="P270" s="129"/>
    </row>
    <row r="271" spans="1:16" s="2" customFormat="1" ht="91.5" customHeight="1" x14ac:dyDescent="0.2">
      <c r="A271" s="387"/>
      <c r="B271" s="390"/>
      <c r="C271" s="390"/>
      <c r="D271" s="387"/>
      <c r="E271" s="387"/>
      <c r="F271" s="390"/>
      <c r="G271" s="380"/>
      <c r="H271" s="154">
        <f>IF(Matriz_V8!I1318="","",Matriz_V8!I1318)</f>
        <v>52.4</v>
      </c>
      <c r="I271" s="128" t="str">
        <f>IF(Matriz_V8!J1318="","",Matriz_V8!J1318)</f>
        <v/>
      </c>
      <c r="J271" s="371" t="str">
        <f>IF(Matriz_V8!AR1318="","",Matriz_V8!AR1318)</f>
        <v/>
      </c>
      <c r="K271" s="372"/>
      <c r="L271" s="134"/>
      <c r="M271" s="129"/>
      <c r="N271" s="130"/>
      <c r="O271" s="130"/>
      <c r="P271" s="129"/>
    </row>
    <row r="272" spans="1:16" s="2" customFormat="1" ht="91.5" customHeight="1" x14ac:dyDescent="0.2">
      <c r="A272" s="388"/>
      <c r="B272" s="391"/>
      <c r="C272" s="391"/>
      <c r="D272" s="388"/>
      <c r="E272" s="388"/>
      <c r="F272" s="391"/>
      <c r="G272" s="381"/>
      <c r="H272" s="154">
        <f>IF(Matriz_V8!I1323="","",Matriz_V8!I1323)</f>
        <v>52.5</v>
      </c>
      <c r="I272" s="128" t="str">
        <f>IF(Matriz_V8!J1323="","",Matriz_V8!J1323)</f>
        <v/>
      </c>
      <c r="J272" s="371" t="str">
        <f>IF(Matriz_V8!AR1323="","",Matriz_V8!AR1323)</f>
        <v/>
      </c>
      <c r="K272" s="372"/>
      <c r="L272" s="134"/>
      <c r="M272" s="129"/>
      <c r="N272" s="130"/>
      <c r="O272" s="130"/>
      <c r="P272" s="129"/>
    </row>
    <row r="273" spans="1:16" s="2" customFormat="1" ht="91.5" customHeight="1" x14ac:dyDescent="0.2">
      <c r="A273" s="382" t="str">
        <f>IF(Matriz_V8!A1328="","",Matriz_V8!A1328)</f>
        <v/>
      </c>
      <c r="B273" s="373" t="str">
        <f>IF(Matriz_V8!E1328="","",Matriz_V8!E1328)</f>
        <v/>
      </c>
      <c r="C273" s="373" t="str">
        <f>IF(Matriz_V8!G1328="","",Matriz_V8!G1328)</f>
        <v/>
      </c>
      <c r="D273" s="385" t="str">
        <f>IF(Matriz_V8!AF1328="","",Matriz_V8!AF1328)</f>
        <v/>
      </c>
      <c r="E273" s="385" t="str">
        <f>IF(Matriz_V8!AG1328="","",Matriz_V8!AG1328)</f>
        <v/>
      </c>
      <c r="F273" s="373" t="str">
        <f>CONCATENATE(Matriz_V8!AM1328,Matriz_V8!AN1328,Matriz_V8!AO1328,Matriz_V8!AP1328)</f>
        <v/>
      </c>
      <c r="G273" s="373" t="str">
        <f>IF(Matriz_V8!AQ1328="","",Matriz_V8!AQ1328)</f>
        <v/>
      </c>
      <c r="H273" s="155">
        <f>IF(Matriz_V8!I1328="","",Matriz_V8!I1328)</f>
        <v>53.1</v>
      </c>
      <c r="I273" s="124" t="str">
        <f>IF(Matriz_V8!J1328="","",Matriz_V8!J1328)</f>
        <v/>
      </c>
      <c r="J273" s="376" t="str">
        <f>IF(Matriz_V8!AR1328="","",Matriz_V8!AR1328)</f>
        <v/>
      </c>
      <c r="K273" s="376"/>
      <c r="L273" s="125"/>
      <c r="M273" s="125"/>
      <c r="N273" s="127"/>
      <c r="O273" s="127"/>
      <c r="P273" s="125"/>
    </row>
    <row r="274" spans="1:16" s="2" customFormat="1" ht="91.5" customHeight="1" x14ac:dyDescent="0.2">
      <c r="A274" s="383"/>
      <c r="B274" s="374"/>
      <c r="C274" s="374"/>
      <c r="D274" s="383"/>
      <c r="E274" s="383"/>
      <c r="F274" s="374"/>
      <c r="G274" s="374"/>
      <c r="H274" s="155">
        <f>IF(Matriz_V8!I1333="","",Matriz_V8!I1333)</f>
        <v>53.2</v>
      </c>
      <c r="I274" s="124" t="str">
        <f>IF(Matriz_V8!J1333="","",Matriz_V8!J1333)</f>
        <v/>
      </c>
      <c r="J274" s="376" t="str">
        <f>IF(Matriz_V8!AR1333="","",Matriz_V8!AR1333)</f>
        <v/>
      </c>
      <c r="K274" s="376"/>
      <c r="L274" s="125"/>
      <c r="M274" s="125"/>
      <c r="N274" s="127"/>
      <c r="O274" s="127"/>
      <c r="P274" s="125"/>
    </row>
    <row r="275" spans="1:16" s="2" customFormat="1" ht="91.5" customHeight="1" x14ac:dyDescent="0.2">
      <c r="A275" s="383"/>
      <c r="B275" s="374"/>
      <c r="C275" s="374"/>
      <c r="D275" s="383"/>
      <c r="E275" s="383"/>
      <c r="F275" s="374"/>
      <c r="G275" s="374"/>
      <c r="H275" s="155">
        <f>IF(Matriz_V8!I1338="","",Matriz_V8!I1338)</f>
        <v>53.3</v>
      </c>
      <c r="I275" s="124" t="str">
        <f>IF(Matriz_V8!J1338="","",Matriz_V8!J1338)</f>
        <v/>
      </c>
      <c r="J275" s="376" t="str">
        <f>IF(Matriz_V8!AR1338="","",Matriz_V8!AR1338)</f>
        <v/>
      </c>
      <c r="K275" s="376"/>
      <c r="L275" s="125"/>
      <c r="M275" s="125"/>
      <c r="N275" s="127"/>
      <c r="O275" s="127"/>
      <c r="P275" s="125"/>
    </row>
    <row r="276" spans="1:16" s="2" customFormat="1" ht="91.5" customHeight="1" x14ac:dyDescent="0.2">
      <c r="A276" s="383"/>
      <c r="B276" s="374"/>
      <c r="C276" s="374"/>
      <c r="D276" s="383"/>
      <c r="E276" s="383"/>
      <c r="F276" s="374"/>
      <c r="G276" s="374"/>
      <c r="H276" s="155">
        <f>IF(Matriz_V8!I1343="","",Matriz_V8!I1343)</f>
        <v>53.4</v>
      </c>
      <c r="I276" s="124" t="str">
        <f>IF(Matriz_V8!J1343="","",Matriz_V8!J1343)</f>
        <v/>
      </c>
      <c r="J276" s="377" t="str">
        <f>IF(Matriz_V8!AR1343="","",Matriz_V8!AR1343)</f>
        <v/>
      </c>
      <c r="K276" s="378"/>
      <c r="L276" s="133"/>
      <c r="M276" s="125"/>
      <c r="N276" s="127"/>
      <c r="O276" s="127"/>
      <c r="P276" s="125"/>
    </row>
    <row r="277" spans="1:16" s="2" customFormat="1" ht="91.5" customHeight="1" x14ac:dyDescent="0.2">
      <c r="A277" s="384"/>
      <c r="B277" s="375"/>
      <c r="C277" s="375"/>
      <c r="D277" s="384"/>
      <c r="E277" s="384"/>
      <c r="F277" s="375"/>
      <c r="G277" s="375"/>
      <c r="H277" s="155">
        <f>IF(Matriz_V8!I1348="","",Matriz_V8!I1348)</f>
        <v>53.5</v>
      </c>
      <c r="I277" s="124" t="str">
        <f>IF(Matriz_V8!J1348="","",Matriz_V8!J1348)</f>
        <v/>
      </c>
      <c r="J277" s="377" t="str">
        <f>IF(Matriz_V8!AR1348="","",Matriz_V8!AR1348)</f>
        <v/>
      </c>
      <c r="K277" s="378"/>
      <c r="L277" s="133"/>
      <c r="M277" s="125"/>
      <c r="N277" s="127"/>
      <c r="O277" s="127"/>
      <c r="P277" s="125"/>
    </row>
    <row r="278" spans="1:16" s="2" customFormat="1" ht="91.5" customHeight="1" x14ac:dyDescent="0.2">
      <c r="A278" s="386" t="str">
        <f>IF(Matriz_V8!A1353="","",Matriz_V8!A1353)</f>
        <v/>
      </c>
      <c r="B278" s="389" t="str">
        <f>IF(Matriz_V8!E1353="","",Matriz_V8!E1353)</f>
        <v/>
      </c>
      <c r="C278" s="389" t="str">
        <f>IF(Matriz_V8!G1353="","",Matriz_V8!G1353)</f>
        <v/>
      </c>
      <c r="D278" s="392" t="str">
        <f>IF(Matriz_V8!AF1353="","",Matriz_V8!AF1353)</f>
        <v/>
      </c>
      <c r="E278" s="392" t="str">
        <f>IF(Matriz_V8!AG1353="","",Matriz_V8!AG1353)</f>
        <v/>
      </c>
      <c r="F278" s="389" t="str">
        <f>CONCATENATE(Matriz_V8!AM1353,Matriz_V8!AN1353,Matriz_V8!AO1353,Matriz_V8!AP1353)</f>
        <v/>
      </c>
      <c r="G278" s="379" t="str">
        <f>IF(Matriz_V8!AQ1353="","",Matriz_V8!AQ1353)</f>
        <v/>
      </c>
      <c r="H278" s="154">
        <f>IF(Matriz_V8!I1353="","",Matriz_V8!I1353)</f>
        <v>54.1</v>
      </c>
      <c r="I278" s="128" t="str">
        <f>IF(Matriz_V8!J1353="","",Matriz_V8!J1353)</f>
        <v/>
      </c>
      <c r="J278" s="370" t="str">
        <f>IF(Matriz_V8!AR1353="","",Matriz_V8!AR1353)</f>
        <v/>
      </c>
      <c r="K278" s="370"/>
      <c r="L278" s="129"/>
      <c r="M278" s="129"/>
      <c r="N278" s="130"/>
      <c r="O278" s="130"/>
      <c r="P278" s="129"/>
    </row>
    <row r="279" spans="1:16" s="2" customFormat="1" ht="91.5" customHeight="1" x14ac:dyDescent="0.2">
      <c r="A279" s="387"/>
      <c r="B279" s="390"/>
      <c r="C279" s="390"/>
      <c r="D279" s="387"/>
      <c r="E279" s="387"/>
      <c r="F279" s="390"/>
      <c r="G279" s="380"/>
      <c r="H279" s="154">
        <f>IF(Matriz_V8!I1358="","",Matriz_V8!I1358)</f>
        <v>54.2</v>
      </c>
      <c r="I279" s="128" t="str">
        <f>IF(Matriz_V8!J1358="","",Matriz_V8!J1358)</f>
        <v/>
      </c>
      <c r="J279" s="370" t="str">
        <f>IF(Matriz_V8!AR1358="","",Matriz_V8!AR1358)</f>
        <v/>
      </c>
      <c r="K279" s="370"/>
      <c r="L279" s="129"/>
      <c r="M279" s="129"/>
      <c r="N279" s="130"/>
      <c r="O279" s="130"/>
      <c r="P279" s="129"/>
    </row>
    <row r="280" spans="1:16" s="2" customFormat="1" ht="91.5" customHeight="1" x14ac:dyDescent="0.2">
      <c r="A280" s="387"/>
      <c r="B280" s="390"/>
      <c r="C280" s="390"/>
      <c r="D280" s="387"/>
      <c r="E280" s="387"/>
      <c r="F280" s="390"/>
      <c r="G280" s="380"/>
      <c r="H280" s="154">
        <f>IF(Matriz_V8!I1363="","",Matriz_V8!I1363)</f>
        <v>54.3</v>
      </c>
      <c r="I280" s="128" t="str">
        <f>IF(Matriz_V8!J1363="","",Matriz_V8!J1363)</f>
        <v/>
      </c>
      <c r="J280" s="370" t="str">
        <f>IF(Matriz_V8!AR1363="","",Matriz_V8!AR1363)</f>
        <v/>
      </c>
      <c r="K280" s="370"/>
      <c r="L280" s="129"/>
      <c r="M280" s="129"/>
      <c r="N280" s="130"/>
      <c r="O280" s="130"/>
      <c r="P280" s="129"/>
    </row>
    <row r="281" spans="1:16" s="2" customFormat="1" ht="91.5" customHeight="1" x14ac:dyDescent="0.2">
      <c r="A281" s="387"/>
      <c r="B281" s="390"/>
      <c r="C281" s="390"/>
      <c r="D281" s="387"/>
      <c r="E281" s="387"/>
      <c r="F281" s="390"/>
      <c r="G281" s="380"/>
      <c r="H281" s="154">
        <f>IF(Matriz_V8!I1368="","",Matriz_V8!I1368)</f>
        <v>54.4</v>
      </c>
      <c r="I281" s="128" t="str">
        <f>IF(Matriz_V8!J1368="","",Matriz_V8!J1368)</f>
        <v/>
      </c>
      <c r="J281" s="371" t="str">
        <f>IF(Matriz_V8!AR1368="","",Matriz_V8!AR1368)</f>
        <v/>
      </c>
      <c r="K281" s="372"/>
      <c r="L281" s="134"/>
      <c r="M281" s="129"/>
      <c r="N281" s="130"/>
      <c r="O281" s="130"/>
      <c r="P281" s="129"/>
    </row>
    <row r="282" spans="1:16" s="2" customFormat="1" ht="91.5" customHeight="1" x14ac:dyDescent="0.2">
      <c r="A282" s="388"/>
      <c r="B282" s="391"/>
      <c r="C282" s="391"/>
      <c r="D282" s="388"/>
      <c r="E282" s="388"/>
      <c r="F282" s="391"/>
      <c r="G282" s="381"/>
      <c r="H282" s="154">
        <f>IF(Matriz_V8!I1373="","",Matriz_V8!I1373)</f>
        <v>54.5</v>
      </c>
      <c r="I282" s="128" t="str">
        <f>IF(Matriz_V8!J1373="","",Matriz_V8!J1373)</f>
        <v/>
      </c>
      <c r="J282" s="371" t="str">
        <f>IF(Matriz_V8!AR1373="","",Matriz_V8!AR1373)</f>
        <v/>
      </c>
      <c r="K282" s="372"/>
      <c r="L282" s="134"/>
      <c r="M282" s="129"/>
      <c r="N282" s="130"/>
      <c r="O282" s="130"/>
      <c r="P282" s="129"/>
    </row>
    <row r="283" spans="1:16" s="2" customFormat="1" ht="91.5" customHeight="1" x14ac:dyDescent="0.2">
      <c r="A283" s="382" t="str">
        <f>IF(Matriz_V8!A1378="","",Matriz_V8!A1378)</f>
        <v/>
      </c>
      <c r="B283" s="373" t="str">
        <f>IF(Matriz_V8!E1378="","",Matriz_V8!E1378)</f>
        <v/>
      </c>
      <c r="C283" s="373" t="str">
        <f>IF(Matriz_V8!G1378="","",Matriz_V8!G1378)</f>
        <v/>
      </c>
      <c r="D283" s="385" t="str">
        <f>IF(Matriz_V8!AF1378="","",Matriz_V8!AF1378)</f>
        <v/>
      </c>
      <c r="E283" s="385" t="str">
        <f>IF(Matriz_V8!AG1378="","",Matriz_V8!AG1378)</f>
        <v/>
      </c>
      <c r="F283" s="373" t="str">
        <f>CONCATENATE(Matriz_V8!AM1378,Matriz_V8!AN1378,Matriz_V8!AO1378,Matriz_V8!AP1378)</f>
        <v/>
      </c>
      <c r="G283" s="373" t="str">
        <f>IF(Matriz_V8!AQ1378="","",Matriz_V8!AQ1378)</f>
        <v/>
      </c>
      <c r="H283" s="157">
        <f>IF(Matriz_V8!I1378="","",Matriz_V8!I1378)</f>
        <v>55.1</v>
      </c>
      <c r="I283" s="124" t="str">
        <f>IF(Matriz_V8!J1378="","",Matriz_V8!J1378)</f>
        <v/>
      </c>
      <c r="J283" s="376" t="str">
        <f>IF(Matriz_V8!AR1378="","",Matriz_V8!AR1378)</f>
        <v/>
      </c>
      <c r="K283" s="376"/>
      <c r="L283" s="125"/>
      <c r="M283" s="125"/>
      <c r="N283" s="127"/>
      <c r="O283" s="127"/>
      <c r="P283" s="125"/>
    </row>
    <row r="284" spans="1:16" s="2" customFormat="1" ht="91.5" customHeight="1" x14ac:dyDescent="0.2">
      <c r="A284" s="383"/>
      <c r="B284" s="374"/>
      <c r="C284" s="374"/>
      <c r="D284" s="383"/>
      <c r="E284" s="383"/>
      <c r="F284" s="374"/>
      <c r="G284" s="374"/>
      <c r="H284" s="157">
        <f>IF(Matriz_V8!I1383="","",Matriz_V8!I1383)</f>
        <v>55.2</v>
      </c>
      <c r="I284" s="124" t="str">
        <f>IF(Matriz_V8!J1383="","",Matriz_V8!J1383)</f>
        <v/>
      </c>
      <c r="J284" s="376" t="str">
        <f>IF(Matriz_V8!AR1383="","",Matriz_V8!AR1383)</f>
        <v/>
      </c>
      <c r="K284" s="376"/>
      <c r="L284" s="125"/>
      <c r="M284" s="125"/>
      <c r="N284" s="127"/>
      <c r="O284" s="127"/>
      <c r="P284" s="125"/>
    </row>
    <row r="285" spans="1:16" s="2" customFormat="1" ht="91.5" customHeight="1" x14ac:dyDescent="0.2">
      <c r="A285" s="383"/>
      <c r="B285" s="374"/>
      <c r="C285" s="374"/>
      <c r="D285" s="383"/>
      <c r="E285" s="383"/>
      <c r="F285" s="374"/>
      <c r="G285" s="374"/>
      <c r="H285" s="157">
        <f>IF(Matriz_V8!I1388="","",Matriz_V8!I1388)</f>
        <v>55.3</v>
      </c>
      <c r="I285" s="124" t="str">
        <f>IF(Matriz_V8!J1388="","",Matriz_V8!J1388)</f>
        <v/>
      </c>
      <c r="J285" s="376" t="str">
        <f>IF(Matriz_V8!AR1388="","",Matriz_V8!AR1388)</f>
        <v/>
      </c>
      <c r="K285" s="376"/>
      <c r="L285" s="125"/>
      <c r="M285" s="125"/>
      <c r="N285" s="127"/>
      <c r="O285" s="127"/>
      <c r="P285" s="125"/>
    </row>
    <row r="286" spans="1:16" s="2" customFormat="1" ht="91.5" customHeight="1" x14ac:dyDescent="0.2">
      <c r="A286" s="383"/>
      <c r="B286" s="374"/>
      <c r="C286" s="374"/>
      <c r="D286" s="383"/>
      <c r="E286" s="383"/>
      <c r="F286" s="374"/>
      <c r="G286" s="374"/>
      <c r="H286" s="157">
        <f>IF(Matriz_V8!I1393="","",Matriz_V8!I1393)</f>
        <v>55.4</v>
      </c>
      <c r="I286" s="124" t="str">
        <f>IF(Matriz_V8!J1393="","",Matriz_V8!J1393)</f>
        <v/>
      </c>
      <c r="J286" s="377" t="str">
        <f>IF(Matriz_V8!AR1393="","",Matriz_V8!AR1393)</f>
        <v/>
      </c>
      <c r="K286" s="378"/>
      <c r="L286" s="133"/>
      <c r="M286" s="125"/>
      <c r="N286" s="127"/>
      <c r="O286" s="127"/>
      <c r="P286" s="125"/>
    </row>
    <row r="287" spans="1:16" s="2" customFormat="1" ht="91.5" customHeight="1" x14ac:dyDescent="0.2">
      <c r="A287" s="384"/>
      <c r="B287" s="375"/>
      <c r="C287" s="375"/>
      <c r="D287" s="384"/>
      <c r="E287" s="384"/>
      <c r="F287" s="375"/>
      <c r="G287" s="375"/>
      <c r="H287" s="157">
        <f>IF(Matriz_V8!I1398="","",Matriz_V8!I1398)</f>
        <v>55.5</v>
      </c>
      <c r="I287" s="124" t="str">
        <f>IF(Matriz_V8!J1398="","",Matriz_V8!J1398)</f>
        <v/>
      </c>
      <c r="J287" s="377" t="str">
        <f>IF(Matriz_V8!AR1398="","",Matriz_V8!AR1398)</f>
        <v/>
      </c>
      <c r="K287" s="378"/>
      <c r="L287" s="133"/>
      <c r="M287" s="125"/>
      <c r="N287" s="127"/>
      <c r="O287" s="127"/>
      <c r="P287" s="125"/>
    </row>
    <row r="288" spans="1:16" s="2" customFormat="1" ht="91.5" customHeight="1" x14ac:dyDescent="0.2">
      <c r="A288" s="386" t="str">
        <f>IF(Matriz_V8!A1403="","",Matriz_V8!A1403)</f>
        <v/>
      </c>
      <c r="B288" s="389" t="str">
        <f>IF(Matriz_V8!E1403="","",Matriz_V8!E1403)</f>
        <v/>
      </c>
      <c r="C288" s="389" t="str">
        <f>IF(Matriz_V8!G1403="","",Matriz_V8!G1403)</f>
        <v/>
      </c>
      <c r="D288" s="392" t="str">
        <f>IF(Matriz_V8!AF1403="","",Matriz_V8!AF1403)</f>
        <v/>
      </c>
      <c r="E288" s="392" t="str">
        <f>IF(Matriz_V8!AG1403="","",Matriz_V8!AG1403)</f>
        <v/>
      </c>
      <c r="F288" s="389" t="str">
        <f>CONCATENATE(Matriz_V8!AM1403,Matriz_V8!AN1403,Matriz_V8!AO1403,Matriz_V8!AP1403)</f>
        <v/>
      </c>
      <c r="G288" s="379" t="str">
        <f>IF(Matriz_V8!AQ1403="","",Matriz_V8!AQ1403)</f>
        <v/>
      </c>
      <c r="H288" s="154">
        <f>IF(Matriz_V8!I1403="","",Matriz_V8!I1403)</f>
        <v>56.1</v>
      </c>
      <c r="I288" s="128" t="str">
        <f>IF(Matriz_V8!J1403="","",Matriz_V8!J1403)</f>
        <v/>
      </c>
      <c r="J288" s="370" t="str">
        <f>IF(Matriz_V8!AR1403="","",Matriz_V8!AR1403)</f>
        <v/>
      </c>
      <c r="K288" s="370"/>
      <c r="L288" s="129"/>
      <c r="M288" s="129"/>
      <c r="N288" s="130"/>
      <c r="O288" s="130"/>
      <c r="P288" s="129"/>
    </row>
    <row r="289" spans="1:16" s="2" customFormat="1" ht="91.5" customHeight="1" x14ac:dyDescent="0.2">
      <c r="A289" s="387"/>
      <c r="B289" s="390"/>
      <c r="C289" s="390"/>
      <c r="D289" s="387"/>
      <c r="E289" s="387"/>
      <c r="F289" s="390"/>
      <c r="G289" s="380"/>
      <c r="H289" s="154">
        <f>IF(Matriz_V8!I1408="","",Matriz_V8!I1408)</f>
        <v>56.2</v>
      </c>
      <c r="I289" s="128" t="str">
        <f>IF(Matriz_V8!J1408="","",Matriz_V8!J1408)</f>
        <v/>
      </c>
      <c r="J289" s="370" t="str">
        <f>IF(Matriz_V8!AR1408="","",Matriz_V8!AR1408)</f>
        <v/>
      </c>
      <c r="K289" s="370"/>
      <c r="L289" s="129"/>
      <c r="M289" s="129"/>
      <c r="N289" s="130"/>
      <c r="O289" s="130"/>
      <c r="P289" s="129"/>
    </row>
    <row r="290" spans="1:16" s="2" customFormat="1" ht="91.5" customHeight="1" x14ac:dyDescent="0.2">
      <c r="A290" s="387"/>
      <c r="B290" s="390"/>
      <c r="C290" s="390"/>
      <c r="D290" s="387"/>
      <c r="E290" s="387"/>
      <c r="F290" s="390"/>
      <c r="G290" s="380"/>
      <c r="H290" s="154">
        <f>IF(Matriz_V8!I1413="","",Matriz_V8!I1413)</f>
        <v>56.3</v>
      </c>
      <c r="I290" s="128" t="str">
        <f>IF(Matriz_V8!J1413="","",Matriz_V8!J1413)</f>
        <v/>
      </c>
      <c r="J290" s="370" t="str">
        <f>IF(Matriz_V8!AR1413="","",Matriz_V8!AR1413)</f>
        <v/>
      </c>
      <c r="K290" s="370"/>
      <c r="L290" s="129"/>
      <c r="M290" s="129"/>
      <c r="N290" s="130"/>
      <c r="O290" s="130"/>
      <c r="P290" s="129"/>
    </row>
    <row r="291" spans="1:16" s="2" customFormat="1" ht="91.5" customHeight="1" x14ac:dyDescent="0.2">
      <c r="A291" s="387"/>
      <c r="B291" s="390"/>
      <c r="C291" s="390"/>
      <c r="D291" s="387"/>
      <c r="E291" s="387"/>
      <c r="F291" s="390"/>
      <c r="G291" s="380"/>
      <c r="H291" s="154">
        <f>IF(Matriz_V8!I1418="","",Matriz_V8!I1418)</f>
        <v>56.4</v>
      </c>
      <c r="I291" s="128" t="str">
        <f>IF(Matriz_V8!J1418="","",Matriz_V8!J1418)</f>
        <v/>
      </c>
      <c r="J291" s="371" t="str">
        <f>IF(Matriz_V8!AR1418="","",Matriz_V8!AR1418)</f>
        <v/>
      </c>
      <c r="K291" s="372"/>
      <c r="L291" s="134"/>
      <c r="M291" s="129"/>
      <c r="N291" s="130"/>
      <c r="O291" s="130"/>
      <c r="P291" s="129"/>
    </row>
    <row r="292" spans="1:16" s="2" customFormat="1" ht="91.5" customHeight="1" x14ac:dyDescent="0.2">
      <c r="A292" s="388"/>
      <c r="B292" s="391"/>
      <c r="C292" s="391"/>
      <c r="D292" s="388"/>
      <c r="E292" s="388"/>
      <c r="F292" s="391"/>
      <c r="G292" s="381"/>
      <c r="H292" s="154">
        <f>IF(Matriz_V8!I1423="","",Matriz_V8!I1423)</f>
        <v>56.5</v>
      </c>
      <c r="I292" s="128" t="str">
        <f>IF(Matriz_V8!J1423="","",Matriz_V8!J1423)</f>
        <v/>
      </c>
      <c r="J292" s="371" t="str">
        <f>IF(Matriz_V8!AR1423="","",Matriz_V8!AR1423)</f>
        <v/>
      </c>
      <c r="K292" s="372"/>
      <c r="L292" s="134"/>
      <c r="M292" s="129"/>
      <c r="N292" s="130"/>
      <c r="O292" s="130"/>
      <c r="P292" s="129"/>
    </row>
    <row r="293" spans="1:16" s="2" customFormat="1" ht="91.5" customHeight="1" x14ac:dyDescent="0.2">
      <c r="A293" s="382" t="str">
        <f>IF(Matriz_V8!A1428="","",Matriz_V8!A1428)</f>
        <v/>
      </c>
      <c r="B293" s="373" t="str">
        <f>IF(Matriz_V8!E1428="","",Matriz_V8!E1428)</f>
        <v/>
      </c>
      <c r="C293" s="373" t="str">
        <f>IF(Matriz_V8!G1428="","",Matriz_V8!G1428)</f>
        <v/>
      </c>
      <c r="D293" s="385" t="str">
        <f>IF(Matriz_V8!AF1428="","",Matriz_V8!AF1428)</f>
        <v/>
      </c>
      <c r="E293" s="385" t="str">
        <f>IF(Matriz_V8!AG1428="","",Matriz_V8!AG1428)</f>
        <v/>
      </c>
      <c r="F293" s="373" t="str">
        <f>CONCATENATE(Matriz_V8!AM1428,Matriz_V8!AN1428,Matriz_V8!AO1428,Matriz_V8!AP1428)</f>
        <v/>
      </c>
      <c r="G293" s="373" t="str">
        <f>IF(Matriz_V8!AQ1428="","",Matriz_V8!AQ1428)</f>
        <v/>
      </c>
      <c r="H293" s="155">
        <f>IF(Matriz_V8!I1428="","",Matriz_V8!I1428)</f>
        <v>57.1</v>
      </c>
      <c r="I293" s="124" t="str">
        <f>IF(Matriz_V8!J1428="","",Matriz_V8!J1428)</f>
        <v/>
      </c>
      <c r="J293" s="376" t="str">
        <f>IF(Matriz_V8!AR1428="","",Matriz_V8!AR1428)</f>
        <v/>
      </c>
      <c r="K293" s="376"/>
      <c r="L293" s="125"/>
      <c r="M293" s="125"/>
      <c r="N293" s="127"/>
      <c r="O293" s="127"/>
      <c r="P293" s="125"/>
    </row>
    <row r="294" spans="1:16" s="2" customFormat="1" ht="91.5" customHeight="1" x14ac:dyDescent="0.2">
      <c r="A294" s="383"/>
      <c r="B294" s="374"/>
      <c r="C294" s="374"/>
      <c r="D294" s="383"/>
      <c r="E294" s="383"/>
      <c r="F294" s="374"/>
      <c r="G294" s="374"/>
      <c r="H294" s="155">
        <f>IF(Matriz_V8!I1433="","",Matriz_V8!I1433)</f>
        <v>57.2</v>
      </c>
      <c r="I294" s="124" t="str">
        <f>IF(Matriz_V8!J1433="","",Matriz_V8!J1433)</f>
        <v/>
      </c>
      <c r="J294" s="376" t="str">
        <f>IF(Matriz_V8!AR1433="","",Matriz_V8!AR1433)</f>
        <v/>
      </c>
      <c r="K294" s="376"/>
      <c r="L294" s="125"/>
      <c r="M294" s="125"/>
      <c r="N294" s="127"/>
      <c r="O294" s="127"/>
      <c r="P294" s="125"/>
    </row>
    <row r="295" spans="1:16" s="2" customFormat="1" ht="91.5" customHeight="1" x14ac:dyDescent="0.2">
      <c r="A295" s="383"/>
      <c r="B295" s="374"/>
      <c r="C295" s="374"/>
      <c r="D295" s="383"/>
      <c r="E295" s="383"/>
      <c r="F295" s="374"/>
      <c r="G295" s="374"/>
      <c r="H295" s="155">
        <f>IF(Matriz_V8!I1438="","",Matriz_V8!I1438)</f>
        <v>57.3</v>
      </c>
      <c r="I295" s="124" t="str">
        <f>IF(Matriz_V8!J1438="","",Matriz_V8!J1438)</f>
        <v/>
      </c>
      <c r="J295" s="376" t="str">
        <f>IF(Matriz_V8!AR1438="","",Matriz_V8!AR1438)</f>
        <v/>
      </c>
      <c r="K295" s="376"/>
      <c r="L295" s="125"/>
      <c r="M295" s="125"/>
      <c r="N295" s="127"/>
      <c r="O295" s="127"/>
      <c r="P295" s="125"/>
    </row>
    <row r="296" spans="1:16" s="2" customFormat="1" ht="91.5" customHeight="1" x14ac:dyDescent="0.2">
      <c r="A296" s="383"/>
      <c r="B296" s="374"/>
      <c r="C296" s="374"/>
      <c r="D296" s="383"/>
      <c r="E296" s="383"/>
      <c r="F296" s="374"/>
      <c r="G296" s="374"/>
      <c r="H296" s="155">
        <f>IF(Matriz_V8!I1443="","",Matriz_V8!I1443)</f>
        <v>57.4</v>
      </c>
      <c r="I296" s="124" t="str">
        <f>IF(Matriz_V8!J1443="","",Matriz_V8!J1443)</f>
        <v/>
      </c>
      <c r="J296" s="377" t="str">
        <f>IF(Matriz_V8!AR1443="","",Matriz_V8!AR1443)</f>
        <v/>
      </c>
      <c r="K296" s="378"/>
      <c r="L296" s="133"/>
      <c r="M296" s="125"/>
      <c r="N296" s="127"/>
      <c r="O296" s="127"/>
      <c r="P296" s="125"/>
    </row>
    <row r="297" spans="1:16" s="2" customFormat="1" ht="91.5" customHeight="1" x14ac:dyDescent="0.2">
      <c r="A297" s="384"/>
      <c r="B297" s="375"/>
      <c r="C297" s="375"/>
      <c r="D297" s="384"/>
      <c r="E297" s="384"/>
      <c r="F297" s="375"/>
      <c r="G297" s="375"/>
      <c r="H297" s="155">
        <f>IF(Matriz_V8!I1448="","",Matriz_V8!I1448)</f>
        <v>57.5</v>
      </c>
      <c r="I297" s="124" t="str">
        <f>IF(Matriz_V8!J1448="","",Matriz_V8!J1448)</f>
        <v/>
      </c>
      <c r="J297" s="377" t="str">
        <f>IF(Matriz_V8!AR1448="","",Matriz_V8!AR1448)</f>
        <v/>
      </c>
      <c r="K297" s="378"/>
      <c r="L297" s="133"/>
      <c r="M297" s="125"/>
      <c r="N297" s="127"/>
      <c r="O297" s="127"/>
      <c r="P297" s="125"/>
    </row>
    <row r="298" spans="1:16" s="2" customFormat="1" ht="91.5" customHeight="1" x14ac:dyDescent="0.2">
      <c r="A298" s="386" t="str">
        <f>IF(Matriz_V8!A1453="","",Matriz_V8!A1453)</f>
        <v/>
      </c>
      <c r="B298" s="389" t="str">
        <f>IF(Matriz_V8!E1453="","",Matriz_V8!E1453)</f>
        <v/>
      </c>
      <c r="C298" s="389" t="str">
        <f>IF(Matriz_V8!G1453="","",Matriz_V8!G1453)</f>
        <v/>
      </c>
      <c r="D298" s="392" t="str">
        <f>IF(Matriz_V8!AF1453="","",Matriz_V8!AF1453)</f>
        <v/>
      </c>
      <c r="E298" s="392" t="str">
        <f>IF(Matriz_V8!AG1453="","",Matriz_V8!AG1453)</f>
        <v/>
      </c>
      <c r="F298" s="389" t="str">
        <f>CONCATENATE(Matriz_V8!AM1453,Matriz_V8!AN1453,Matriz_V8!AO1453,Matriz_V8!AP1453)</f>
        <v/>
      </c>
      <c r="G298" s="379" t="str">
        <f>IF(Matriz_V8!AQ1453="","",Matriz_V8!AQ1453)</f>
        <v/>
      </c>
      <c r="H298" s="154">
        <f>IF(Matriz_V8!I1453="","",Matriz_V8!I1453)</f>
        <v>58.1</v>
      </c>
      <c r="I298" s="128" t="str">
        <f>IF(Matriz_V8!J1453="","",Matriz_V8!J1453)</f>
        <v/>
      </c>
      <c r="J298" s="370" t="str">
        <f>IF(Matriz_V8!AR1453="","",Matriz_V8!AR1453)</f>
        <v/>
      </c>
      <c r="K298" s="370"/>
      <c r="L298" s="129"/>
      <c r="M298" s="129"/>
      <c r="N298" s="130"/>
      <c r="O298" s="130"/>
      <c r="P298" s="129"/>
    </row>
    <row r="299" spans="1:16" s="2" customFormat="1" ht="91.5" customHeight="1" x14ac:dyDescent="0.2">
      <c r="A299" s="387"/>
      <c r="B299" s="390"/>
      <c r="C299" s="390"/>
      <c r="D299" s="387"/>
      <c r="E299" s="387"/>
      <c r="F299" s="390"/>
      <c r="G299" s="380"/>
      <c r="H299" s="154">
        <f>IF(Matriz_V8!I1458="","",Matriz_V8!I1458)</f>
        <v>58.2</v>
      </c>
      <c r="I299" s="128" t="str">
        <f>IF(Matriz_V8!J1458="","",Matriz_V8!J1458)</f>
        <v/>
      </c>
      <c r="J299" s="370" t="str">
        <f>IF(Matriz_V8!AR1458="","",Matriz_V8!AR1458)</f>
        <v/>
      </c>
      <c r="K299" s="370"/>
      <c r="L299" s="129"/>
      <c r="M299" s="129"/>
      <c r="N299" s="130"/>
      <c r="O299" s="130"/>
      <c r="P299" s="129"/>
    </row>
    <row r="300" spans="1:16" s="2" customFormat="1" ht="91.5" customHeight="1" x14ac:dyDescent="0.2">
      <c r="A300" s="387"/>
      <c r="B300" s="390"/>
      <c r="C300" s="390"/>
      <c r="D300" s="387"/>
      <c r="E300" s="387"/>
      <c r="F300" s="390"/>
      <c r="G300" s="380"/>
      <c r="H300" s="154">
        <f>IF(Matriz_V8!I1463="","",Matriz_V8!I1463)</f>
        <v>58.3</v>
      </c>
      <c r="I300" s="128" t="str">
        <f>IF(Matriz_V8!J1463="","",Matriz_V8!J1463)</f>
        <v/>
      </c>
      <c r="J300" s="370" t="str">
        <f>IF(Matriz_V8!AR1463="","",Matriz_V8!AR1463)</f>
        <v/>
      </c>
      <c r="K300" s="370"/>
      <c r="L300" s="129"/>
      <c r="M300" s="129"/>
      <c r="N300" s="130"/>
      <c r="O300" s="130"/>
      <c r="P300" s="129"/>
    </row>
    <row r="301" spans="1:16" s="2" customFormat="1" ht="91.5" customHeight="1" x14ac:dyDescent="0.2">
      <c r="A301" s="387"/>
      <c r="B301" s="390"/>
      <c r="C301" s="390"/>
      <c r="D301" s="387"/>
      <c r="E301" s="387"/>
      <c r="F301" s="390"/>
      <c r="G301" s="380"/>
      <c r="H301" s="154">
        <f>IF(Matriz_V8!I1468="","",Matriz_V8!I1468)</f>
        <v>58.4</v>
      </c>
      <c r="I301" s="128" t="str">
        <f>IF(Matriz_V8!J1468="","",Matriz_V8!J1468)</f>
        <v/>
      </c>
      <c r="J301" s="371" t="str">
        <f>IF(Matriz_V8!AR1468="","",Matriz_V8!AR1468)</f>
        <v/>
      </c>
      <c r="K301" s="372"/>
      <c r="L301" s="134"/>
      <c r="M301" s="129"/>
      <c r="N301" s="130"/>
      <c r="O301" s="130"/>
      <c r="P301" s="129"/>
    </row>
    <row r="302" spans="1:16" s="2" customFormat="1" ht="91.5" customHeight="1" x14ac:dyDescent="0.2">
      <c r="A302" s="388"/>
      <c r="B302" s="391"/>
      <c r="C302" s="391"/>
      <c r="D302" s="388"/>
      <c r="E302" s="388"/>
      <c r="F302" s="391"/>
      <c r="G302" s="381"/>
      <c r="H302" s="154">
        <f>IF(Matriz_V8!I1473="","",Matriz_V8!I1473)</f>
        <v>58.5</v>
      </c>
      <c r="I302" s="128" t="str">
        <f>IF(Matriz_V8!J1473="","",Matriz_V8!J1473)</f>
        <v/>
      </c>
      <c r="J302" s="371" t="str">
        <f>IF(Matriz_V8!AR1473="","",Matriz_V8!AR1473)</f>
        <v/>
      </c>
      <c r="K302" s="372"/>
      <c r="L302" s="134"/>
      <c r="M302" s="129"/>
      <c r="N302" s="130"/>
      <c r="O302" s="130"/>
      <c r="P302" s="129"/>
    </row>
    <row r="303" spans="1:16" s="2" customFormat="1" ht="91.5" customHeight="1" x14ac:dyDescent="0.2">
      <c r="A303" s="399" t="str">
        <f>IF(Matriz_V8!A1478="","",Matriz_V8!A1478)</f>
        <v/>
      </c>
      <c r="B303" s="393" t="str">
        <f>IF(Matriz_V8!E1478="","",Matriz_V8!E1478)</f>
        <v/>
      </c>
      <c r="C303" s="393" t="str">
        <f>IF(Matriz_V8!G1478="","",Matriz_V8!G1478)</f>
        <v/>
      </c>
      <c r="D303" s="402" t="str">
        <f>IF(Matriz_V8!AF1478="","",Matriz_V8!AF1478)</f>
        <v/>
      </c>
      <c r="E303" s="402" t="str">
        <f>IF(Matriz_V8!AG1478="","",Matriz_V8!AG1478)</f>
        <v/>
      </c>
      <c r="F303" s="373" t="str">
        <f>CONCATENATE(Matriz_V8!AM1478,Matriz_V8!AN1478,Matriz_V8!AO1478,Matriz_V8!AP1478)</f>
        <v/>
      </c>
      <c r="G303" s="393" t="str">
        <f>IF(Matriz_V8!AQ1478="","",Matriz_V8!AQ1478)</f>
        <v/>
      </c>
      <c r="H303" s="157">
        <f>IF(Matriz_V8!I1478="","",Matriz_V8!I1478)</f>
        <v>59.1</v>
      </c>
      <c r="I303" s="158" t="str">
        <f>IF(Matriz_V8!J1478="","",Matriz_V8!J1478)</f>
        <v/>
      </c>
      <c r="J303" s="396" t="str">
        <f>IF(Matriz_V8!AR1478="","",Matriz_V8!AR1478)</f>
        <v/>
      </c>
      <c r="K303" s="396"/>
      <c r="L303" s="159"/>
      <c r="M303" s="159"/>
      <c r="N303" s="160"/>
      <c r="O303" s="160"/>
      <c r="P303" s="159"/>
    </row>
    <row r="304" spans="1:16" s="2" customFormat="1" ht="91.5" customHeight="1" x14ac:dyDescent="0.2">
      <c r="A304" s="400"/>
      <c r="B304" s="394"/>
      <c r="C304" s="394"/>
      <c r="D304" s="400"/>
      <c r="E304" s="400"/>
      <c r="F304" s="374"/>
      <c r="G304" s="394"/>
      <c r="H304" s="157">
        <f>IF(Matriz_V8!I1483="","",Matriz_V8!I1483)</f>
        <v>59.2</v>
      </c>
      <c r="I304" s="158" t="str">
        <f>IF(Matriz_V8!J1483="","",Matriz_V8!J1483)</f>
        <v/>
      </c>
      <c r="J304" s="396" t="str">
        <f>IF(Matriz_V8!AR1483="","",Matriz_V8!AR1483)</f>
        <v/>
      </c>
      <c r="K304" s="396"/>
      <c r="L304" s="159"/>
      <c r="M304" s="159"/>
      <c r="N304" s="160"/>
      <c r="O304" s="160"/>
      <c r="P304" s="159"/>
    </row>
    <row r="305" spans="1:16" s="2" customFormat="1" ht="91.5" customHeight="1" x14ac:dyDescent="0.2">
      <c r="A305" s="400"/>
      <c r="B305" s="394"/>
      <c r="C305" s="394"/>
      <c r="D305" s="400"/>
      <c r="E305" s="400"/>
      <c r="F305" s="374"/>
      <c r="G305" s="394"/>
      <c r="H305" s="157">
        <f>IF(Matriz_V8!I1488="","",Matriz_V8!I1488)</f>
        <v>59.3</v>
      </c>
      <c r="I305" s="158" t="str">
        <f>IF(Matriz_V8!J1488="","",Matriz_V8!J1488)</f>
        <v/>
      </c>
      <c r="J305" s="396" t="str">
        <f>IF(Matriz_V8!AR1488="","",Matriz_V8!AR1488)</f>
        <v/>
      </c>
      <c r="K305" s="396"/>
      <c r="L305" s="159"/>
      <c r="M305" s="159"/>
      <c r="N305" s="160"/>
      <c r="O305" s="160"/>
      <c r="P305" s="159"/>
    </row>
    <row r="306" spans="1:16" s="2" customFormat="1" ht="91.5" customHeight="1" x14ac:dyDescent="0.2">
      <c r="A306" s="400"/>
      <c r="B306" s="394"/>
      <c r="C306" s="394"/>
      <c r="D306" s="400"/>
      <c r="E306" s="400"/>
      <c r="F306" s="374"/>
      <c r="G306" s="394"/>
      <c r="H306" s="157">
        <f>IF(Matriz_V8!I1493="","",Matriz_V8!I1493)</f>
        <v>59.4</v>
      </c>
      <c r="I306" s="158" t="str">
        <f>IF(Matriz_V8!J1493="","",Matriz_V8!J1493)</f>
        <v/>
      </c>
      <c r="J306" s="397" t="str">
        <f>IF(Matriz_V8!AR1493="","",Matriz_V8!AR1493)</f>
        <v/>
      </c>
      <c r="K306" s="398"/>
      <c r="L306" s="161"/>
      <c r="M306" s="159"/>
      <c r="N306" s="160"/>
      <c r="O306" s="160"/>
      <c r="P306" s="159"/>
    </row>
    <row r="307" spans="1:16" s="2" customFormat="1" ht="91.5" customHeight="1" x14ac:dyDescent="0.2">
      <c r="A307" s="401"/>
      <c r="B307" s="395"/>
      <c r="C307" s="395"/>
      <c r="D307" s="401"/>
      <c r="E307" s="401"/>
      <c r="F307" s="375"/>
      <c r="G307" s="395"/>
      <c r="H307" s="157">
        <f>IF(Matriz_V8!I1498="","",Matriz_V8!I1498)</f>
        <v>59.5</v>
      </c>
      <c r="I307" s="158" t="str">
        <f>IF(Matriz_V8!J1498="","",Matriz_V8!J1498)</f>
        <v/>
      </c>
      <c r="J307" s="397" t="str">
        <f>IF(Matriz_V8!AR1498="","",Matriz_V8!AR1498)</f>
        <v/>
      </c>
      <c r="K307" s="398"/>
      <c r="L307" s="161"/>
      <c r="M307" s="159"/>
      <c r="N307" s="160"/>
      <c r="O307" s="160"/>
      <c r="P307" s="159"/>
    </row>
    <row r="308" spans="1:16" s="2" customFormat="1" ht="91.5" customHeight="1" x14ac:dyDescent="0.2">
      <c r="A308" s="386" t="str">
        <f>IF(Matriz_V8!A1503="","",Matriz_V8!A1503)</f>
        <v/>
      </c>
      <c r="B308" s="389" t="str">
        <f>IF(Matriz_V8!E1503="","",Matriz_V8!E1503)</f>
        <v/>
      </c>
      <c r="C308" s="389" t="str">
        <f>IF(Matriz_V8!G1503="","",Matriz_V8!G1503)</f>
        <v/>
      </c>
      <c r="D308" s="392" t="str">
        <f>IF(Matriz_V8!AF1503="","",Matriz_V8!AF1503)</f>
        <v/>
      </c>
      <c r="E308" s="392" t="str">
        <f>IF(Matriz_V8!AG1503="","",Matriz_V8!AG1503)</f>
        <v/>
      </c>
      <c r="F308" s="389" t="str">
        <f>CONCATENATE(Matriz_V8!AM1503,Matriz_V8!AN1503,Matriz_V8!AO1503,Matriz_V8!AP1503)</f>
        <v/>
      </c>
      <c r="G308" s="379" t="str">
        <f>IF(Matriz_V8!AQ1503="","",Matriz_V8!AQ1503)</f>
        <v/>
      </c>
      <c r="H308" s="154">
        <f>IF(Matriz_V8!I1503="","",Matriz_V8!I1503)</f>
        <v>60.1</v>
      </c>
      <c r="I308" s="128" t="str">
        <f>IF(Matriz_V8!J1503="","",Matriz_V8!J1503)</f>
        <v/>
      </c>
      <c r="J308" s="370" t="str">
        <f>IF(Matriz_V8!AR1503="","",Matriz_V8!AR1503)</f>
        <v/>
      </c>
      <c r="K308" s="370"/>
      <c r="L308" s="129"/>
      <c r="M308" s="129"/>
      <c r="N308" s="130"/>
      <c r="O308" s="130"/>
      <c r="P308" s="129"/>
    </row>
    <row r="309" spans="1:16" s="2" customFormat="1" ht="91.5" customHeight="1" x14ac:dyDescent="0.2">
      <c r="A309" s="387"/>
      <c r="B309" s="390"/>
      <c r="C309" s="390"/>
      <c r="D309" s="387"/>
      <c r="E309" s="387"/>
      <c r="F309" s="390"/>
      <c r="G309" s="380"/>
      <c r="H309" s="154">
        <f>IF(Matriz_V8!I1508="","",Matriz_V8!I1508)</f>
        <v>60.2</v>
      </c>
      <c r="I309" s="128" t="str">
        <f>IF(Matriz_V8!J1508="","",Matriz_V8!J1508)</f>
        <v/>
      </c>
      <c r="J309" s="370" t="str">
        <f>IF(Matriz_V8!AR1508="","",Matriz_V8!AR1508)</f>
        <v/>
      </c>
      <c r="K309" s="370"/>
      <c r="L309" s="129"/>
      <c r="M309" s="129"/>
      <c r="N309" s="130"/>
      <c r="O309" s="130"/>
      <c r="P309" s="129"/>
    </row>
    <row r="310" spans="1:16" s="2" customFormat="1" ht="91.5" customHeight="1" x14ac:dyDescent="0.2">
      <c r="A310" s="387"/>
      <c r="B310" s="390"/>
      <c r="C310" s="390"/>
      <c r="D310" s="387"/>
      <c r="E310" s="387"/>
      <c r="F310" s="390"/>
      <c r="G310" s="380"/>
      <c r="H310" s="154">
        <f>IF(Matriz_V8!I1513="","",Matriz_V8!I1513)</f>
        <v>60.3</v>
      </c>
      <c r="I310" s="128" t="str">
        <f>IF(Matriz_V8!J1513="","",Matriz_V8!J1513)</f>
        <v/>
      </c>
      <c r="J310" s="370" t="str">
        <f>IF(Matriz_V8!AR1513="","",Matriz_V8!AR1513)</f>
        <v/>
      </c>
      <c r="K310" s="370"/>
      <c r="L310" s="129"/>
      <c r="M310" s="129"/>
      <c r="N310" s="130"/>
      <c r="O310" s="130"/>
      <c r="P310" s="129"/>
    </row>
    <row r="311" spans="1:16" s="2" customFormat="1" ht="91.5" customHeight="1" x14ac:dyDescent="0.2">
      <c r="A311" s="387"/>
      <c r="B311" s="390"/>
      <c r="C311" s="390"/>
      <c r="D311" s="387"/>
      <c r="E311" s="387"/>
      <c r="F311" s="390"/>
      <c r="G311" s="380"/>
      <c r="H311" s="154">
        <f>IF(Matriz_V8!I1518="","",Matriz_V8!I1518)</f>
        <v>60.4</v>
      </c>
      <c r="I311" s="128" t="str">
        <f>IF(Matriz_V8!J1518="","",Matriz_V8!J1518)</f>
        <v/>
      </c>
      <c r="J311" s="371" t="str">
        <f>IF(Matriz_V8!AR1518="","",Matriz_V8!AR1518)</f>
        <v/>
      </c>
      <c r="K311" s="372"/>
      <c r="L311" s="134"/>
      <c r="M311" s="129"/>
      <c r="N311" s="130"/>
      <c r="O311" s="130"/>
      <c r="P311" s="129"/>
    </row>
    <row r="312" spans="1:16" s="2" customFormat="1" ht="91.5" customHeight="1" x14ac:dyDescent="0.2">
      <c r="A312" s="388"/>
      <c r="B312" s="391"/>
      <c r="C312" s="391"/>
      <c r="D312" s="388"/>
      <c r="E312" s="388"/>
      <c r="F312" s="391"/>
      <c r="G312" s="381"/>
      <c r="H312" s="154">
        <f>IF(Matriz_V8!I1523="","",Matriz_V8!I1523)</f>
        <v>60.5</v>
      </c>
      <c r="I312" s="128" t="str">
        <f>IF(Matriz_V8!J1513="","",Matriz_V8!J1513)</f>
        <v/>
      </c>
      <c r="J312" s="371" t="str">
        <f>IF(Matriz_V8!AR1513="","",Matriz_V8!AR1513)</f>
        <v/>
      </c>
      <c r="K312" s="372"/>
      <c r="L312" s="134"/>
      <c r="M312" s="129"/>
      <c r="N312" s="130"/>
      <c r="O312" s="130"/>
      <c r="P312" s="129"/>
    </row>
    <row r="313" spans="1:16" s="2" customFormat="1" ht="91.5" customHeight="1" x14ac:dyDescent="0.2">
      <c r="A313" s="382" t="str">
        <f>IF(Matriz_V8!A1528="","",Matriz_V8!A1528)</f>
        <v/>
      </c>
      <c r="B313" s="373" t="str">
        <f>IF(Matriz_V8!E1528="","",Matriz_V8!E1528)</f>
        <v/>
      </c>
      <c r="C313" s="373" t="str">
        <f>IF(Matriz_V8!G1528="","",Matriz_V8!G1528)</f>
        <v/>
      </c>
      <c r="D313" s="385" t="str">
        <f>IF(Matriz_V8!AF1528="","",Matriz_V8!AF1528)</f>
        <v/>
      </c>
      <c r="E313" s="385" t="str">
        <f>IF(Matriz_V8!AG1528="","",Matriz_V8!AG1528)</f>
        <v/>
      </c>
      <c r="F313" s="373" t="str">
        <f>CONCATENATE(Matriz_V8!AM1528,Matriz_V8!AN1528,Matriz_V8!AO1528,Matriz_V8!AP1528)</f>
        <v/>
      </c>
      <c r="G313" s="373" t="str">
        <f>IF(Matriz_V8!AQ1528="","",Matriz_V8!AQ1528)</f>
        <v/>
      </c>
      <c r="H313" s="157">
        <f>IF(Matriz_V8!I1528="","",Matriz_V8!I1528)</f>
        <v>61.1</v>
      </c>
      <c r="I313" s="124" t="str">
        <f>IF(Matriz_V8!J1528="","",Matriz_V8!J1528)</f>
        <v/>
      </c>
      <c r="J313" s="376" t="str">
        <f>IF(Matriz_V8!AR1528="","",Matriz_V8!AR1528)</f>
        <v/>
      </c>
      <c r="K313" s="376"/>
      <c r="L313" s="125"/>
      <c r="M313" s="125"/>
      <c r="N313" s="126"/>
      <c r="O313" s="126"/>
      <c r="P313" s="125"/>
    </row>
    <row r="314" spans="1:16" ht="91.5" customHeight="1" x14ac:dyDescent="0.25">
      <c r="A314" s="383"/>
      <c r="B314" s="374"/>
      <c r="C314" s="374"/>
      <c r="D314" s="383"/>
      <c r="E314" s="383"/>
      <c r="F314" s="374"/>
      <c r="G314" s="374"/>
      <c r="H314" s="157">
        <f>IF(Matriz_V8!I1533="","",Matriz_V8!I1533)</f>
        <v>61.2</v>
      </c>
      <c r="I314" s="124" t="str">
        <f>IF(Matriz_V8!J1533="","",Matriz_V8!J1533)</f>
        <v/>
      </c>
      <c r="J314" s="376" t="str">
        <f>IF(Matriz_V8!AR1533="","",Matriz_V8!AR1533)</f>
        <v/>
      </c>
      <c r="K314" s="376"/>
      <c r="L314" s="125"/>
      <c r="M314" s="125"/>
      <c r="N314" s="126"/>
      <c r="O314" s="126"/>
      <c r="P314" s="125"/>
    </row>
    <row r="315" spans="1:16" ht="91.5" customHeight="1" x14ac:dyDescent="0.25">
      <c r="A315" s="383"/>
      <c r="B315" s="374"/>
      <c r="C315" s="374"/>
      <c r="D315" s="383"/>
      <c r="E315" s="383"/>
      <c r="F315" s="374"/>
      <c r="G315" s="374"/>
      <c r="H315" s="157">
        <f>IF(Matriz_V8!I1538="","",Matriz_V8!I1538)</f>
        <v>61.3</v>
      </c>
      <c r="I315" s="124" t="str">
        <f>IF(Matriz_V8!J1538="","",Matriz_V8!J1538)</f>
        <v/>
      </c>
      <c r="J315" s="376" t="str">
        <f>IF(Matriz_V8!AR1538="","",Matriz_V8!AR1538)</f>
        <v/>
      </c>
      <c r="K315" s="376"/>
      <c r="L315" s="125"/>
      <c r="M315" s="125"/>
      <c r="N315" s="127"/>
      <c r="O315" s="127"/>
      <c r="P315" s="125"/>
    </row>
    <row r="316" spans="1:16" ht="91.5" customHeight="1" x14ac:dyDescent="0.25">
      <c r="A316" s="383"/>
      <c r="B316" s="374"/>
      <c r="C316" s="374"/>
      <c r="D316" s="383"/>
      <c r="E316" s="383"/>
      <c r="F316" s="374"/>
      <c r="G316" s="374"/>
      <c r="H316" s="157">
        <f>IF(Matriz_V8!I1543="","",Matriz_V8!I1543)</f>
        <v>61.4</v>
      </c>
      <c r="I316" s="124" t="str">
        <f>IF(Matriz_V8!J1543="","",Matriz_V8!J1543)</f>
        <v/>
      </c>
      <c r="J316" s="377" t="str">
        <f>IF(Matriz_V8!AR1543="","",Matriz_V8!AR1543)</f>
        <v/>
      </c>
      <c r="K316" s="378"/>
      <c r="L316" s="133"/>
      <c r="M316" s="125"/>
      <c r="N316" s="127"/>
      <c r="O316" s="127"/>
      <c r="P316" s="125"/>
    </row>
    <row r="317" spans="1:16" ht="91.5" customHeight="1" x14ac:dyDescent="0.25">
      <c r="A317" s="384"/>
      <c r="B317" s="375"/>
      <c r="C317" s="375"/>
      <c r="D317" s="384"/>
      <c r="E317" s="384"/>
      <c r="F317" s="375"/>
      <c r="G317" s="375"/>
      <c r="H317" s="157">
        <f>IF(Matriz_V8!I1548="","",Matriz_V8!I1548)</f>
        <v>61.5</v>
      </c>
      <c r="I317" s="124" t="str">
        <f>IF(Matriz_V8!J1548="","",Matriz_V8!J1548)</f>
        <v/>
      </c>
      <c r="J317" s="377" t="str">
        <f>IF(Matriz_V8!AR1548="","",Matriz_V8!AR1548)</f>
        <v/>
      </c>
      <c r="K317" s="378"/>
      <c r="L317" s="133"/>
      <c r="M317" s="125"/>
      <c r="N317" s="127"/>
      <c r="O317" s="127"/>
      <c r="P317" s="125"/>
    </row>
    <row r="318" spans="1:16" ht="91.5" customHeight="1" x14ac:dyDescent="0.25">
      <c r="A318" s="386" t="str">
        <f>IF(Matriz_V8!A1553="","",Matriz_V8!A1553)</f>
        <v/>
      </c>
      <c r="B318" s="389" t="str">
        <f>IF(Matriz_V8!E1553="","",Matriz_V8!E1553)</f>
        <v/>
      </c>
      <c r="C318" s="389" t="str">
        <f>IF(Matriz_V8!G1553="","",Matriz_V8!G1553)</f>
        <v/>
      </c>
      <c r="D318" s="392" t="str">
        <f>IF(Matriz_V8!AF1553="","",Matriz_V8!AF1553)</f>
        <v/>
      </c>
      <c r="E318" s="392" t="str">
        <f>IF(Matriz_V8!AG1553="","",Matriz_V8!AG1553)</f>
        <v/>
      </c>
      <c r="F318" s="389" t="str">
        <f>CONCATENATE(Matriz_V8!AM1553,Matriz_V8!AN1553,Matriz_V8!AO1553,Matriz_V8!AP1553)</f>
        <v/>
      </c>
      <c r="G318" s="379" t="str">
        <f>IF(Matriz_V8!AQ1553="","",Matriz_V8!AQ1553)</f>
        <v/>
      </c>
      <c r="H318" s="154">
        <f>IF(Matriz_V8!I1553="","",Matriz_V8!I1553)</f>
        <v>62.1</v>
      </c>
      <c r="I318" s="128" t="str">
        <f>IF(Matriz_V8!J1553="","",Matriz_V8!J1553)</f>
        <v/>
      </c>
      <c r="J318" s="370" t="str">
        <f>IF(Matriz_V8!AR1553="","",Matriz_V8!AR1553)</f>
        <v/>
      </c>
      <c r="K318" s="370"/>
      <c r="L318" s="129"/>
      <c r="M318" s="129"/>
      <c r="N318" s="130"/>
      <c r="O318" s="130"/>
      <c r="P318" s="129"/>
    </row>
    <row r="319" spans="1:16" ht="91.5" customHeight="1" x14ac:dyDescent="0.25">
      <c r="A319" s="387"/>
      <c r="B319" s="390"/>
      <c r="C319" s="390"/>
      <c r="D319" s="387"/>
      <c r="E319" s="387"/>
      <c r="F319" s="390"/>
      <c r="G319" s="380"/>
      <c r="H319" s="154">
        <f>IF(Matriz_V8!I1558="","",Matriz_V8!I1558)</f>
        <v>62.2</v>
      </c>
      <c r="I319" s="128" t="str">
        <f>IF(Matriz_V8!J1558="","",Matriz_V8!J1558)</f>
        <v/>
      </c>
      <c r="J319" s="370" t="str">
        <f>IF(Matriz_V8!AR1558="","",Matriz_V8!AR1558)</f>
        <v/>
      </c>
      <c r="K319" s="370"/>
      <c r="L319" s="129"/>
      <c r="M319" s="129"/>
      <c r="N319" s="130"/>
      <c r="O319" s="130"/>
      <c r="P319" s="129"/>
    </row>
    <row r="320" spans="1:16" ht="91.5" customHeight="1" x14ac:dyDescent="0.25">
      <c r="A320" s="387"/>
      <c r="B320" s="390"/>
      <c r="C320" s="390"/>
      <c r="D320" s="387"/>
      <c r="E320" s="387"/>
      <c r="F320" s="390"/>
      <c r="G320" s="380"/>
      <c r="H320" s="154">
        <f>IF(Matriz_V8!I1563="","",Matriz_V8!I1563)</f>
        <v>62.3</v>
      </c>
      <c r="I320" s="128" t="str">
        <f>IF(Matriz_V8!J1563="","",Matriz_V8!J1563)</f>
        <v/>
      </c>
      <c r="J320" s="370" t="str">
        <f>IF(Matriz_V8!AR1563="","",Matriz_V8!AR1563)</f>
        <v/>
      </c>
      <c r="K320" s="370"/>
      <c r="L320" s="129"/>
      <c r="M320" s="129"/>
      <c r="N320" s="130"/>
      <c r="O320" s="130"/>
      <c r="P320" s="129"/>
    </row>
    <row r="321" spans="1:16" ht="91.5" customHeight="1" x14ac:dyDescent="0.25">
      <c r="A321" s="387"/>
      <c r="B321" s="390"/>
      <c r="C321" s="390"/>
      <c r="D321" s="387"/>
      <c r="E321" s="387"/>
      <c r="F321" s="390"/>
      <c r="G321" s="380"/>
      <c r="H321" s="154">
        <f>IF(Matriz_V8!I1568="","",Matriz_V8!I1568)</f>
        <v>62.4</v>
      </c>
      <c r="I321" s="128" t="str">
        <f>IF(Matriz_V8!J1568="","",Matriz_V8!J1568)</f>
        <v/>
      </c>
      <c r="J321" s="371" t="str">
        <f>IF(Matriz_V8!AR1568="","",Matriz_V8!AR1568)</f>
        <v/>
      </c>
      <c r="K321" s="372"/>
      <c r="L321" s="134"/>
      <c r="M321" s="129"/>
      <c r="N321" s="130"/>
      <c r="O321" s="130"/>
      <c r="P321" s="129"/>
    </row>
    <row r="322" spans="1:16" ht="91.5" customHeight="1" x14ac:dyDescent="0.25">
      <c r="A322" s="388"/>
      <c r="B322" s="391"/>
      <c r="C322" s="391"/>
      <c r="D322" s="388"/>
      <c r="E322" s="388"/>
      <c r="F322" s="391"/>
      <c r="G322" s="381"/>
      <c r="H322" s="154">
        <f>IF(Matriz_V8!I1573="","",Matriz_V8!I1573)</f>
        <v>62.5</v>
      </c>
      <c r="I322" s="128" t="str">
        <f>IF(Matriz_V8!J1573="","",Matriz_V8!J1573)</f>
        <v/>
      </c>
      <c r="J322" s="371" t="str">
        <f>IF(Matriz_V8!AR1573="","",Matriz_V8!AR1573)</f>
        <v/>
      </c>
      <c r="K322" s="372"/>
      <c r="L322" s="134"/>
      <c r="M322" s="129"/>
      <c r="N322" s="130"/>
      <c r="O322" s="130"/>
      <c r="P322" s="129"/>
    </row>
    <row r="323" spans="1:16" ht="91.5" customHeight="1" x14ac:dyDescent="0.25">
      <c r="A323" s="382" t="str">
        <f>IF(Matriz_V8!A1578="","",Matriz_V8!A1578)</f>
        <v/>
      </c>
      <c r="B323" s="373" t="str">
        <f>IF(Matriz_V8!E1578="","",Matriz_V8!E1578)</f>
        <v/>
      </c>
      <c r="C323" s="373" t="str">
        <f>IF(Matriz_V8!G1578="","",Matriz_V8!G1578)</f>
        <v/>
      </c>
      <c r="D323" s="385" t="str">
        <f>IF(Matriz_V8!AF1578="","",Matriz_V8!AF1578)</f>
        <v/>
      </c>
      <c r="E323" s="385" t="str">
        <f>IF(Matriz_V8!AG1578="","",Matriz_V8!AG1578)</f>
        <v/>
      </c>
      <c r="F323" s="373" t="str">
        <f>CONCATENATE(Matriz_V8!AM1578,Matriz_V8!AN1578,Matriz_V8!AO1578,Matriz_V8!AP1578)</f>
        <v/>
      </c>
      <c r="G323" s="373" t="str">
        <f>IF(Matriz_V8!AQ1578="","",Matriz_V8!AQ1578)</f>
        <v/>
      </c>
      <c r="H323" s="155">
        <f>IF(Matriz_V8!I1578="","",Matriz_V8!I1578)</f>
        <v>63.1</v>
      </c>
      <c r="I323" s="124" t="str">
        <f>IF(Matriz_V8!J1578="","",Matriz_V8!J1578)</f>
        <v/>
      </c>
      <c r="J323" s="376" t="str">
        <f>IF(Matriz_V8!AR1578="","",Matriz_V8!AR1578)</f>
        <v/>
      </c>
      <c r="K323" s="376"/>
      <c r="L323" s="125"/>
      <c r="M323" s="125"/>
      <c r="N323" s="127"/>
      <c r="O323" s="127"/>
      <c r="P323" s="125"/>
    </row>
    <row r="324" spans="1:16" ht="91.5" customHeight="1" x14ac:dyDescent="0.25">
      <c r="A324" s="383"/>
      <c r="B324" s="374"/>
      <c r="C324" s="374"/>
      <c r="D324" s="383"/>
      <c r="E324" s="383"/>
      <c r="F324" s="374"/>
      <c r="G324" s="374"/>
      <c r="H324" s="155">
        <f>IF(Matriz_V8!I1583="","",Matriz_V8!I1583)</f>
        <v>63.2</v>
      </c>
      <c r="I324" s="124" t="str">
        <f>IF(Matriz_V8!J1583="","",Matriz_V8!J1583)</f>
        <v/>
      </c>
      <c r="J324" s="376" t="str">
        <f>IF(Matriz_V8!AR1583="","",Matriz_V8!AR1583)</f>
        <v/>
      </c>
      <c r="K324" s="376"/>
      <c r="L324" s="125"/>
      <c r="M324" s="125"/>
      <c r="N324" s="127"/>
      <c r="O324" s="127"/>
      <c r="P324" s="125"/>
    </row>
    <row r="325" spans="1:16" ht="91.5" customHeight="1" x14ac:dyDescent="0.25">
      <c r="A325" s="383"/>
      <c r="B325" s="374"/>
      <c r="C325" s="374"/>
      <c r="D325" s="383"/>
      <c r="E325" s="383"/>
      <c r="F325" s="374"/>
      <c r="G325" s="374"/>
      <c r="H325" s="155">
        <f>IF(Matriz_V8!I1588="","",Matriz_V8!I1588)</f>
        <v>63.3</v>
      </c>
      <c r="I325" s="124" t="str">
        <f>IF(Matriz_V8!J1588="","",Matriz_V8!J1588)</f>
        <v/>
      </c>
      <c r="J325" s="376" t="str">
        <f>IF(Matriz_V8!AR1588="","",Matriz_V8!AR1588)</f>
        <v/>
      </c>
      <c r="K325" s="376"/>
      <c r="L325" s="125"/>
      <c r="M325" s="125"/>
      <c r="N325" s="127"/>
      <c r="O325" s="127"/>
      <c r="P325" s="125"/>
    </row>
    <row r="326" spans="1:16" ht="91.5" customHeight="1" x14ac:dyDescent="0.25">
      <c r="A326" s="383"/>
      <c r="B326" s="374"/>
      <c r="C326" s="374"/>
      <c r="D326" s="383"/>
      <c r="E326" s="383"/>
      <c r="F326" s="374"/>
      <c r="G326" s="374"/>
      <c r="H326" s="155">
        <f>IF(Matriz_V8!I1593="","",Matriz_V8!I1593)</f>
        <v>63.4</v>
      </c>
      <c r="I326" s="124" t="str">
        <f>IF(Matriz_V8!J1593="","",Matriz_V8!J1593)</f>
        <v/>
      </c>
      <c r="J326" s="377" t="str">
        <f>IF(Matriz_V8!AR1593="","",Matriz_V8!AR1593)</f>
        <v/>
      </c>
      <c r="K326" s="378"/>
      <c r="L326" s="133"/>
      <c r="M326" s="125"/>
      <c r="N326" s="127"/>
      <c r="O326" s="127"/>
      <c r="P326" s="125"/>
    </row>
    <row r="327" spans="1:16" ht="91.5" customHeight="1" x14ac:dyDescent="0.25">
      <c r="A327" s="384"/>
      <c r="B327" s="375"/>
      <c r="C327" s="375"/>
      <c r="D327" s="384"/>
      <c r="E327" s="384"/>
      <c r="F327" s="375"/>
      <c r="G327" s="375"/>
      <c r="H327" s="155">
        <f>IF(Matriz_V8!I1598="","",Matriz_V8!I1598)</f>
        <v>63.5</v>
      </c>
      <c r="I327" s="124" t="str">
        <f>IF(Matriz_V8!J1598="","",Matriz_V8!J1598)</f>
        <v/>
      </c>
      <c r="J327" s="377" t="str">
        <f>IF(Matriz_V8!AR1598="","",Matriz_V8!AR1598)</f>
        <v/>
      </c>
      <c r="K327" s="378"/>
      <c r="L327" s="133"/>
      <c r="M327" s="125"/>
      <c r="N327" s="127"/>
      <c r="O327" s="127"/>
      <c r="P327" s="125"/>
    </row>
    <row r="328" spans="1:16" ht="91.5" customHeight="1" x14ac:dyDescent="0.25">
      <c r="A328" s="386" t="str">
        <f>IF(Matriz_V8!A1603="","",Matriz_V8!A1603)</f>
        <v/>
      </c>
      <c r="B328" s="389" t="str">
        <f>IF(Matriz_V8!E1603="","",Matriz_V8!E1603)</f>
        <v/>
      </c>
      <c r="C328" s="389" t="str">
        <f>IF(Matriz_V8!G1603="","",Matriz_V8!G1603)</f>
        <v/>
      </c>
      <c r="D328" s="392" t="str">
        <f>IF(Matriz_V8!AF1603="","",Matriz_V8!AF1603)</f>
        <v/>
      </c>
      <c r="E328" s="392" t="str">
        <f>IF(Matriz_V8!AG1603="","",Matriz_V8!AG1603)</f>
        <v/>
      </c>
      <c r="F328" s="389" t="str">
        <f>CONCATENATE(Matriz_V8!AM1603,Matriz_V8!AN1603,Matriz_V8!AO1603,Matriz_V8!AP1603)</f>
        <v/>
      </c>
      <c r="G328" s="379" t="str">
        <f>IF(Matriz_V8!AQ1603="","",Matriz_V8!AQ1603)</f>
        <v/>
      </c>
      <c r="H328" s="154">
        <f>IF(Matriz_V8!I1603="","",Matriz_V8!I1603)</f>
        <v>64.099999999999994</v>
      </c>
      <c r="I328" s="128" t="str">
        <f>IF(Matriz_V8!J1603="","",Matriz_V8!J1603)</f>
        <v/>
      </c>
      <c r="J328" s="370" t="str">
        <f>IF(Matriz_V8!AR1603="","",Matriz_V8!AR1603)</f>
        <v/>
      </c>
      <c r="K328" s="370"/>
      <c r="L328" s="129"/>
      <c r="M328" s="129"/>
      <c r="N328" s="130"/>
      <c r="O328" s="130"/>
      <c r="P328" s="129"/>
    </row>
    <row r="329" spans="1:16" ht="91.5" customHeight="1" x14ac:dyDescent="0.25">
      <c r="A329" s="387"/>
      <c r="B329" s="390"/>
      <c r="C329" s="390"/>
      <c r="D329" s="387"/>
      <c r="E329" s="387"/>
      <c r="F329" s="390"/>
      <c r="G329" s="380"/>
      <c r="H329" s="154">
        <f>IF(Matriz_V8!I1608="","",Matriz_V8!I1608)</f>
        <v>64.2</v>
      </c>
      <c r="I329" s="128" t="str">
        <f>IF(Matriz_V8!J1608="","",Matriz_V8!J1608)</f>
        <v/>
      </c>
      <c r="J329" s="370" t="str">
        <f>IF(Matriz_V8!AR1608="","",Matriz_V8!AR1608)</f>
        <v/>
      </c>
      <c r="K329" s="370"/>
      <c r="L329" s="129"/>
      <c r="M329" s="129"/>
      <c r="N329" s="130"/>
      <c r="O329" s="130"/>
      <c r="P329" s="129"/>
    </row>
    <row r="330" spans="1:16" ht="91.5" customHeight="1" x14ac:dyDescent="0.25">
      <c r="A330" s="387"/>
      <c r="B330" s="390"/>
      <c r="C330" s="390"/>
      <c r="D330" s="387"/>
      <c r="E330" s="387"/>
      <c r="F330" s="390"/>
      <c r="G330" s="380"/>
      <c r="H330" s="154">
        <f>IF(Matriz_V8!I1613="","",Matriz_V8!I1613)</f>
        <v>64.3</v>
      </c>
      <c r="I330" s="128" t="str">
        <f>IF(Matriz_V8!J1613="","",Matriz_V8!J1613)</f>
        <v/>
      </c>
      <c r="J330" s="370" t="str">
        <f>IF(Matriz_V8!AR1613="","",Matriz_V8!AR1613)</f>
        <v/>
      </c>
      <c r="K330" s="370"/>
      <c r="L330" s="129"/>
      <c r="M330" s="129"/>
      <c r="N330" s="130"/>
      <c r="O330" s="130"/>
      <c r="P330" s="129"/>
    </row>
    <row r="331" spans="1:16" ht="91.5" customHeight="1" x14ac:dyDescent="0.25">
      <c r="A331" s="387"/>
      <c r="B331" s="390"/>
      <c r="C331" s="390"/>
      <c r="D331" s="387"/>
      <c r="E331" s="387"/>
      <c r="F331" s="390"/>
      <c r="G331" s="380"/>
      <c r="H331" s="154">
        <f>IF(Matriz_V8!I1618="","",Matriz_V8!I1618)</f>
        <v>64.400000000000006</v>
      </c>
      <c r="I331" s="128" t="str">
        <f>IF(Matriz_V8!J1618="","",Matriz_V8!J1618)</f>
        <v/>
      </c>
      <c r="J331" s="371" t="str">
        <f>IF(Matriz_V8!AR1618="","",Matriz_V8!AR1618)</f>
        <v/>
      </c>
      <c r="K331" s="372"/>
      <c r="L331" s="134"/>
      <c r="M331" s="129"/>
      <c r="N331" s="130"/>
      <c r="O331" s="130"/>
      <c r="P331" s="129"/>
    </row>
    <row r="332" spans="1:16" ht="91.5" customHeight="1" x14ac:dyDescent="0.25">
      <c r="A332" s="388"/>
      <c r="B332" s="391"/>
      <c r="C332" s="391"/>
      <c r="D332" s="388"/>
      <c r="E332" s="388"/>
      <c r="F332" s="391"/>
      <c r="G332" s="381"/>
      <c r="H332" s="154">
        <f>IF(Matriz_V8!I1623="","",Matriz_V8!I1623)</f>
        <v>64.5</v>
      </c>
      <c r="I332" s="128" t="str">
        <f>IF(Matriz_V8!J1623="","",Matriz_V8!J1623)</f>
        <v/>
      </c>
      <c r="J332" s="371" t="str">
        <f>IF(Matriz_V8!AR1623="","",Matriz_V8!AR1623)</f>
        <v/>
      </c>
      <c r="K332" s="372"/>
      <c r="L332" s="134"/>
      <c r="M332" s="129"/>
      <c r="N332" s="130"/>
      <c r="O332" s="130"/>
      <c r="P332" s="129"/>
    </row>
    <row r="333" spans="1:16" ht="91.5" customHeight="1" x14ac:dyDescent="0.25">
      <c r="A333" s="382" t="str">
        <f>IF(Matriz_V8!A1628="","",Matriz_V8!A1628)</f>
        <v/>
      </c>
      <c r="B333" s="373" t="str">
        <f>IF(Matriz_V8!E1628="","",Matriz_V8!E1628)</f>
        <v/>
      </c>
      <c r="C333" s="373" t="str">
        <f>IF(Matriz_V8!G1628="","",Matriz_V8!G1628)</f>
        <v/>
      </c>
      <c r="D333" s="385" t="str">
        <f>IF(Matriz_V8!AF1628="","",Matriz_V8!AF1628)</f>
        <v/>
      </c>
      <c r="E333" s="385" t="str">
        <f>IF(Matriz_V8!AG1628="","",Matriz_V8!AG1628)</f>
        <v/>
      </c>
      <c r="F333" s="373" t="str">
        <f>CONCATENATE(Matriz_V8!AM1628,Matriz_V8!AN1628,Matriz_V8!AO1628,Matriz_V8!AP1628)</f>
        <v/>
      </c>
      <c r="G333" s="373" t="str">
        <f>IF(Matriz_V8!AQ1628="","",Matriz_V8!AQ1628)</f>
        <v/>
      </c>
      <c r="H333" s="155">
        <f>IF(Matriz_V8!I1628="","",Matriz_V8!I1628)</f>
        <v>65.099999999999994</v>
      </c>
      <c r="I333" s="124" t="str">
        <f>IF(Matriz_V8!J1628="","",Matriz_V8!J1628)</f>
        <v/>
      </c>
      <c r="J333" s="376" t="str">
        <f>IF(Matriz_V8!AR1628="","",Matriz_V8!AR1628)</f>
        <v/>
      </c>
      <c r="K333" s="376"/>
      <c r="L333" s="125"/>
      <c r="M333" s="125"/>
      <c r="N333" s="127"/>
      <c r="O333" s="127"/>
      <c r="P333" s="125"/>
    </row>
    <row r="334" spans="1:16" ht="91.5" customHeight="1" x14ac:dyDescent="0.25">
      <c r="A334" s="383"/>
      <c r="B334" s="374"/>
      <c r="C334" s="374"/>
      <c r="D334" s="383"/>
      <c r="E334" s="383"/>
      <c r="F334" s="374"/>
      <c r="G334" s="374"/>
      <c r="H334" s="155">
        <f>IF(Matriz_V8!I1633="","",Matriz_V8!I1633)</f>
        <v>65.2</v>
      </c>
      <c r="I334" s="124" t="str">
        <f>IF(Matriz_V8!J1633="","",Matriz_V8!J1633)</f>
        <v/>
      </c>
      <c r="J334" s="376" t="str">
        <f>IF(Matriz_V8!AR1633="","",Matriz_V8!AR1633)</f>
        <v/>
      </c>
      <c r="K334" s="376"/>
      <c r="L334" s="125"/>
      <c r="M334" s="125"/>
      <c r="N334" s="127"/>
      <c r="O334" s="127"/>
      <c r="P334" s="125"/>
    </row>
    <row r="335" spans="1:16" ht="91.5" customHeight="1" x14ac:dyDescent="0.25">
      <c r="A335" s="383"/>
      <c r="B335" s="374"/>
      <c r="C335" s="374"/>
      <c r="D335" s="383"/>
      <c r="E335" s="383"/>
      <c r="F335" s="374"/>
      <c r="G335" s="374"/>
      <c r="H335" s="155">
        <f>IF(Matriz_V8!I1638="","",Matriz_V8!I1638)</f>
        <v>65.3</v>
      </c>
      <c r="I335" s="124" t="str">
        <f>IF(Matriz_V8!J1638="","",Matriz_V8!J1638)</f>
        <v/>
      </c>
      <c r="J335" s="376" t="str">
        <f>IF(Matriz_V8!AR1638="","",Matriz_V8!AR1638)</f>
        <v/>
      </c>
      <c r="K335" s="376"/>
      <c r="L335" s="125"/>
      <c r="M335" s="125"/>
      <c r="N335" s="127"/>
      <c r="O335" s="127"/>
      <c r="P335" s="125"/>
    </row>
    <row r="336" spans="1:16" ht="91.5" customHeight="1" x14ac:dyDescent="0.25">
      <c r="A336" s="383"/>
      <c r="B336" s="374"/>
      <c r="C336" s="374"/>
      <c r="D336" s="383"/>
      <c r="E336" s="383"/>
      <c r="F336" s="374"/>
      <c r="G336" s="374"/>
      <c r="H336" s="155">
        <f>IF(Matriz_V8!I1643="","",Matriz_V8!I1643)</f>
        <v>65.400000000000006</v>
      </c>
      <c r="I336" s="124" t="str">
        <f>IF(Matriz_V8!J1643="","",Matriz_V8!J1643)</f>
        <v/>
      </c>
      <c r="J336" s="377" t="str">
        <f>IF(Matriz_V8!AR1643="","",Matriz_V8!AR1643)</f>
        <v/>
      </c>
      <c r="K336" s="378"/>
      <c r="L336" s="133"/>
      <c r="M336" s="125"/>
      <c r="N336" s="127"/>
      <c r="O336" s="127"/>
      <c r="P336" s="125"/>
    </row>
    <row r="337" spans="1:16" ht="91.5" customHeight="1" x14ac:dyDescent="0.25">
      <c r="A337" s="384"/>
      <c r="B337" s="375"/>
      <c r="C337" s="375"/>
      <c r="D337" s="384"/>
      <c r="E337" s="384"/>
      <c r="F337" s="375"/>
      <c r="G337" s="375"/>
      <c r="H337" s="155">
        <f>IF(Matriz_V8!I1648="","",Matriz_V8!I1648)</f>
        <v>65.5</v>
      </c>
      <c r="I337" s="124" t="str">
        <f>IF(Matriz_V8!J1648="","",Matriz_V8!J1648)</f>
        <v/>
      </c>
      <c r="J337" s="377" t="str">
        <f>IF(Matriz_V8!AR1648="","",Matriz_V8!AR1648)</f>
        <v/>
      </c>
      <c r="K337" s="378"/>
      <c r="L337" s="133"/>
      <c r="M337" s="125"/>
      <c r="N337" s="127"/>
      <c r="O337" s="127"/>
      <c r="P337" s="125"/>
    </row>
    <row r="338" spans="1:16" ht="91.5" customHeight="1" x14ac:dyDescent="0.25">
      <c r="A338" s="386" t="str">
        <f>IF(Matriz_V8!A1653="","",Matriz_V8!A1653)</f>
        <v/>
      </c>
      <c r="B338" s="389" t="str">
        <f>IF(Matriz_V8!E1653="","",Matriz_V8!E1653)</f>
        <v/>
      </c>
      <c r="C338" s="389" t="str">
        <f>IF(Matriz_V8!G1653="","",Matriz_V8!G1653)</f>
        <v/>
      </c>
      <c r="D338" s="392" t="str">
        <f>IF(Matriz_V8!AF1653="","",Matriz_V8!AF1653)</f>
        <v/>
      </c>
      <c r="E338" s="392" t="str">
        <f>IF(Matriz_V8!AG1653="","",Matriz_V8!AG1653)</f>
        <v/>
      </c>
      <c r="F338" s="389" t="str">
        <f>CONCATENATE(Matriz_V8!AM1653,Matriz_V8!AN1653,Matriz_V8!AO1653,Matriz_V8!AP1653)</f>
        <v/>
      </c>
      <c r="G338" s="379" t="str">
        <f>IF(Matriz_V8!AQ1653="","",Matriz_V8!AQ1653)</f>
        <v/>
      </c>
      <c r="H338" s="154">
        <f>IF(Matriz_V8!I1653="","",Matriz_V8!I1653)</f>
        <v>66.099999999999994</v>
      </c>
      <c r="I338" s="128" t="str">
        <f>IF(Matriz_V8!J1653="","",Matriz_V8!J1653)</f>
        <v/>
      </c>
      <c r="J338" s="370" t="str">
        <f>IF(Matriz_V8!AR1653="","",Matriz_V8!AR1653)</f>
        <v/>
      </c>
      <c r="K338" s="370"/>
      <c r="L338" s="129"/>
      <c r="M338" s="129"/>
      <c r="N338" s="130"/>
      <c r="O338" s="130"/>
      <c r="P338" s="129"/>
    </row>
    <row r="339" spans="1:16" ht="91.5" customHeight="1" x14ac:dyDescent="0.25">
      <c r="A339" s="387"/>
      <c r="B339" s="390"/>
      <c r="C339" s="390"/>
      <c r="D339" s="387"/>
      <c r="E339" s="387"/>
      <c r="F339" s="390"/>
      <c r="G339" s="380"/>
      <c r="H339" s="154">
        <f>IF(Matriz_V8!I1658="","",Matriz_V8!I1658)</f>
        <v>66.2</v>
      </c>
      <c r="I339" s="128" t="str">
        <f>IF(Matriz_V8!J1658="","",Matriz_V8!J1658)</f>
        <v/>
      </c>
      <c r="J339" s="370" t="str">
        <f>IF(Matriz_V8!AR1658="","",Matriz_V8!AR1658)</f>
        <v/>
      </c>
      <c r="K339" s="370"/>
      <c r="L339" s="129"/>
      <c r="M339" s="129"/>
      <c r="N339" s="130"/>
      <c r="O339" s="130"/>
      <c r="P339" s="129"/>
    </row>
    <row r="340" spans="1:16" ht="91.5" customHeight="1" x14ac:dyDescent="0.25">
      <c r="A340" s="387"/>
      <c r="B340" s="390"/>
      <c r="C340" s="390"/>
      <c r="D340" s="387"/>
      <c r="E340" s="387"/>
      <c r="F340" s="390"/>
      <c r="G340" s="380"/>
      <c r="H340" s="154">
        <f>IF(Matriz_V8!I1663="","",Matriz_V8!I1663)</f>
        <v>66.3</v>
      </c>
      <c r="I340" s="128" t="str">
        <f>IF(Matriz_V8!J1663="","",Matriz_V8!J1663)</f>
        <v/>
      </c>
      <c r="J340" s="370" t="str">
        <f>IF(Matriz_V8!AR1663="","",Matriz_V8!AR1663)</f>
        <v/>
      </c>
      <c r="K340" s="370"/>
      <c r="L340" s="129"/>
      <c r="M340" s="129"/>
      <c r="N340" s="130"/>
      <c r="O340" s="130"/>
      <c r="P340" s="129"/>
    </row>
    <row r="341" spans="1:16" ht="91.5" customHeight="1" x14ac:dyDescent="0.25">
      <c r="A341" s="387"/>
      <c r="B341" s="390"/>
      <c r="C341" s="390"/>
      <c r="D341" s="387"/>
      <c r="E341" s="387"/>
      <c r="F341" s="390"/>
      <c r="G341" s="380"/>
      <c r="H341" s="154">
        <f>IF(Matriz_V8!I1668="","",Matriz_V8!I1668)</f>
        <v>66.400000000000006</v>
      </c>
      <c r="I341" s="128" t="str">
        <f>IF(Matriz_V8!J1668="","",Matriz_V8!J1668)</f>
        <v/>
      </c>
      <c r="J341" s="371" t="str">
        <f>IF(Matriz_V8!AR1668="","",Matriz_V8!AR1668)</f>
        <v/>
      </c>
      <c r="K341" s="372"/>
      <c r="L341" s="134"/>
      <c r="M341" s="129"/>
      <c r="N341" s="130"/>
      <c r="O341" s="130"/>
      <c r="P341" s="129"/>
    </row>
    <row r="342" spans="1:16" ht="91.5" customHeight="1" x14ac:dyDescent="0.25">
      <c r="A342" s="388"/>
      <c r="B342" s="391"/>
      <c r="C342" s="391"/>
      <c r="D342" s="388"/>
      <c r="E342" s="388"/>
      <c r="F342" s="391"/>
      <c r="G342" s="381"/>
      <c r="H342" s="154">
        <f>IF(Matriz_V8!I1673="","",Matriz_V8!I1673)</f>
        <v>66.5</v>
      </c>
      <c r="I342" s="128" t="str">
        <f>IF(Matriz_V8!J1673="","",Matriz_V8!J1673)</f>
        <v/>
      </c>
      <c r="J342" s="371" t="str">
        <f>IF(Matriz_V8!AR1673="","",Matriz_V8!AR1673)</f>
        <v/>
      </c>
      <c r="K342" s="372"/>
      <c r="L342" s="134"/>
      <c r="M342" s="129"/>
      <c r="N342" s="130"/>
      <c r="O342" s="130"/>
      <c r="P342" s="129"/>
    </row>
    <row r="343" spans="1:16" ht="91.5" customHeight="1" x14ac:dyDescent="0.25">
      <c r="A343" s="382" t="str">
        <f>IF(Matriz_V8!A1678="","",Matriz_V8!A1678)</f>
        <v/>
      </c>
      <c r="B343" s="373" t="str">
        <f>IF(Matriz_V8!E1678="","",Matriz_V8!E1678)</f>
        <v/>
      </c>
      <c r="C343" s="373" t="str">
        <f>IF(Matriz_V8!G1678="","",Matriz_V8!G1678)</f>
        <v/>
      </c>
      <c r="D343" s="385" t="str">
        <f>IF(Matriz_V8!AF1678="","",Matriz_V8!AF1678)</f>
        <v/>
      </c>
      <c r="E343" s="385" t="str">
        <f>IF(Matriz_V8!AG1678="","",Matriz_V8!AG1678)</f>
        <v/>
      </c>
      <c r="F343" s="373" t="str">
        <f>CONCATENATE(Matriz_V8!AM1678,Matriz_V8!AN1678,Matriz_V8!AO1678,Matriz_V8!AP1678)</f>
        <v/>
      </c>
      <c r="G343" s="373" t="str">
        <f>IF(Matriz_V8!AQ1678="","",Matriz_V8!AQ1678)</f>
        <v/>
      </c>
      <c r="H343" s="155">
        <f>IF(Matriz_V8!I1678="","",Matriz_V8!I1678)</f>
        <v>67.099999999999994</v>
      </c>
      <c r="I343" s="124" t="str">
        <f>IF(Matriz_V8!J1678="","",Matriz_V8!J1678)</f>
        <v/>
      </c>
      <c r="J343" s="376" t="str">
        <f>IF(Matriz_V8!AR1678="","",Matriz_V8!AR1678)</f>
        <v/>
      </c>
      <c r="K343" s="376"/>
      <c r="L343" s="125"/>
      <c r="M343" s="125"/>
      <c r="N343" s="127"/>
      <c r="O343" s="127"/>
      <c r="P343" s="125"/>
    </row>
    <row r="344" spans="1:16" ht="91.5" customHeight="1" x14ac:dyDescent="0.25">
      <c r="A344" s="383"/>
      <c r="B344" s="374"/>
      <c r="C344" s="374"/>
      <c r="D344" s="383"/>
      <c r="E344" s="383"/>
      <c r="F344" s="374"/>
      <c r="G344" s="374"/>
      <c r="H344" s="155">
        <f>IF(Matriz_V8!I1683="","",Matriz_V8!I1683)</f>
        <v>67.2</v>
      </c>
      <c r="I344" s="124" t="str">
        <f>IF(Matriz_V8!J1683="","",Matriz_V8!J1683)</f>
        <v/>
      </c>
      <c r="J344" s="376" t="str">
        <f>IF(Matriz_V8!AR1683="","",Matriz_V8!AR1683)</f>
        <v/>
      </c>
      <c r="K344" s="376"/>
      <c r="L344" s="125"/>
      <c r="M344" s="125"/>
      <c r="N344" s="127"/>
      <c r="O344" s="127"/>
      <c r="P344" s="125"/>
    </row>
    <row r="345" spans="1:16" ht="91.5" customHeight="1" x14ac:dyDescent="0.25">
      <c r="A345" s="383"/>
      <c r="B345" s="374"/>
      <c r="C345" s="374"/>
      <c r="D345" s="383"/>
      <c r="E345" s="383"/>
      <c r="F345" s="374"/>
      <c r="G345" s="374"/>
      <c r="H345" s="155">
        <f>IF(Matriz_V8!I1688="","",Matriz_V8!I1688)</f>
        <v>67.3</v>
      </c>
      <c r="I345" s="124" t="str">
        <f>IF(Matriz_V8!J1688="","",Matriz_V8!J1688)</f>
        <v/>
      </c>
      <c r="J345" s="376" t="str">
        <f>IF(Matriz_V8!AR1688="","",Matriz_V8!AR1688)</f>
        <v/>
      </c>
      <c r="K345" s="376"/>
      <c r="L345" s="125"/>
      <c r="M345" s="125"/>
      <c r="N345" s="127"/>
      <c r="O345" s="127"/>
      <c r="P345" s="125"/>
    </row>
    <row r="346" spans="1:16" ht="91.5" customHeight="1" x14ac:dyDescent="0.25">
      <c r="A346" s="383"/>
      <c r="B346" s="374"/>
      <c r="C346" s="374"/>
      <c r="D346" s="383"/>
      <c r="E346" s="383"/>
      <c r="F346" s="374"/>
      <c r="G346" s="374"/>
      <c r="H346" s="155">
        <f>IF(Matriz_V8!I1693="","",Matriz_V8!I1693)</f>
        <v>67.400000000000006</v>
      </c>
      <c r="I346" s="124" t="str">
        <f>IF(Matriz_V8!J1693="","",Matriz_V8!J1693)</f>
        <v/>
      </c>
      <c r="J346" s="377" t="str">
        <f>IF(Matriz_V8!AR1693="","",Matriz_V8!AR1693)</f>
        <v/>
      </c>
      <c r="K346" s="378"/>
      <c r="L346" s="133"/>
      <c r="M346" s="125"/>
      <c r="N346" s="127"/>
      <c r="O346" s="127"/>
      <c r="P346" s="125"/>
    </row>
    <row r="347" spans="1:16" ht="91.5" customHeight="1" x14ac:dyDescent="0.25">
      <c r="A347" s="384"/>
      <c r="B347" s="375"/>
      <c r="C347" s="375"/>
      <c r="D347" s="384"/>
      <c r="E347" s="384"/>
      <c r="F347" s="375"/>
      <c r="G347" s="375"/>
      <c r="H347" s="155">
        <f>IF(Matriz_V8!I1698="","",Matriz_V8!I1698)</f>
        <v>67.5</v>
      </c>
      <c r="I347" s="124" t="str">
        <f>IF(Matriz_V8!J1698="","",Matriz_V8!J1698)</f>
        <v/>
      </c>
      <c r="J347" s="377" t="str">
        <f>IF(Matriz_V8!AR1698="","",Matriz_V8!AR1698)</f>
        <v/>
      </c>
      <c r="K347" s="378"/>
      <c r="L347" s="133"/>
      <c r="M347" s="125"/>
      <c r="N347" s="127"/>
      <c r="O347" s="127"/>
      <c r="P347" s="125"/>
    </row>
    <row r="348" spans="1:16" ht="91.5" customHeight="1" x14ac:dyDescent="0.25">
      <c r="A348" s="386" t="str">
        <f>IF(Matriz_V8!A1703="","",Matriz_V8!A1703)</f>
        <v/>
      </c>
      <c r="B348" s="389" t="str">
        <f>IF(Matriz_V8!E1703="","",Matriz_V8!E1703)</f>
        <v/>
      </c>
      <c r="C348" s="389" t="str">
        <f>IF(Matriz_V8!G1703="","",Matriz_V8!G1703)</f>
        <v/>
      </c>
      <c r="D348" s="392" t="str">
        <f>IF(Matriz_V8!AF1703="","",Matriz_V8!AF1703)</f>
        <v/>
      </c>
      <c r="E348" s="392" t="str">
        <f>IF(Matriz_V8!AG1703="","",Matriz_V8!AG1703)</f>
        <v/>
      </c>
      <c r="F348" s="389" t="str">
        <f>CONCATENATE(Matriz_V8!AM1703,Matriz_V8!AN1703,Matriz_V8!AO1703,Matriz_V8!AP1703)</f>
        <v/>
      </c>
      <c r="G348" s="379" t="str">
        <f>IF(Matriz_V8!AQ1703="","",Matriz_V8!AQ1703)</f>
        <v/>
      </c>
      <c r="H348" s="154">
        <f>IF(Matriz_V8!I1703="","",Matriz_V8!I1703)</f>
        <v>68.099999999999994</v>
      </c>
      <c r="I348" s="128" t="str">
        <f>IF(Matriz_V8!J1703="","",Matriz_V8!J1703)</f>
        <v/>
      </c>
      <c r="J348" s="370" t="str">
        <f>IF(Matriz_V8!AR1703="","",Matriz_V8!AR1703)</f>
        <v/>
      </c>
      <c r="K348" s="370"/>
      <c r="L348" s="129"/>
      <c r="M348" s="129"/>
      <c r="N348" s="130"/>
      <c r="O348" s="130"/>
      <c r="P348" s="129"/>
    </row>
    <row r="349" spans="1:16" ht="91.5" customHeight="1" x14ac:dyDescent="0.25">
      <c r="A349" s="387"/>
      <c r="B349" s="390"/>
      <c r="C349" s="390"/>
      <c r="D349" s="387"/>
      <c r="E349" s="387"/>
      <c r="F349" s="390"/>
      <c r="G349" s="380"/>
      <c r="H349" s="154">
        <f>IF(Matriz_V8!I1708="","",Matriz_V8!I1708)</f>
        <v>68.2</v>
      </c>
      <c r="I349" s="128" t="str">
        <f>IF(Matriz_V8!J1708="","",Matriz_V8!J1708)</f>
        <v/>
      </c>
      <c r="J349" s="370" t="str">
        <f>IF(Matriz_V8!AR1708="","",Matriz_V8!AR1708)</f>
        <v/>
      </c>
      <c r="K349" s="370"/>
      <c r="L349" s="129"/>
      <c r="M349" s="129"/>
      <c r="N349" s="130"/>
      <c r="O349" s="130"/>
      <c r="P349" s="129"/>
    </row>
    <row r="350" spans="1:16" ht="91.5" customHeight="1" x14ac:dyDescent="0.25">
      <c r="A350" s="387"/>
      <c r="B350" s="390"/>
      <c r="C350" s="390"/>
      <c r="D350" s="387"/>
      <c r="E350" s="387"/>
      <c r="F350" s="390"/>
      <c r="G350" s="380"/>
      <c r="H350" s="154">
        <f>IF(Matriz_V8!I1713="","",Matriz_V8!I1713)</f>
        <v>68.3</v>
      </c>
      <c r="I350" s="128" t="str">
        <f>IF(Matriz_V8!J1713="","",Matriz_V8!J1713)</f>
        <v/>
      </c>
      <c r="J350" s="370" t="str">
        <f>IF(Matriz_V8!AR1713="","",Matriz_V8!AR1713)</f>
        <v/>
      </c>
      <c r="K350" s="370"/>
      <c r="L350" s="129"/>
      <c r="M350" s="129"/>
      <c r="N350" s="130"/>
      <c r="O350" s="130"/>
      <c r="P350" s="129"/>
    </row>
    <row r="351" spans="1:16" ht="91.5" customHeight="1" x14ac:dyDescent="0.25">
      <c r="A351" s="387"/>
      <c r="B351" s="390"/>
      <c r="C351" s="390"/>
      <c r="D351" s="387"/>
      <c r="E351" s="387"/>
      <c r="F351" s="390"/>
      <c r="G351" s="380"/>
      <c r="H351" s="154">
        <f>IF(Matriz_V8!I1718="","",Matriz_V8!I1718)</f>
        <v>68.400000000000006</v>
      </c>
      <c r="I351" s="128" t="str">
        <f>IF(Matriz_V8!J1718="","",Matriz_V8!J1718)</f>
        <v/>
      </c>
      <c r="J351" s="371" t="str">
        <f>IF(Matriz_V8!AR1718="","",Matriz_V8!AR1718)</f>
        <v/>
      </c>
      <c r="K351" s="372"/>
      <c r="L351" s="134"/>
      <c r="M351" s="129"/>
      <c r="N351" s="130"/>
      <c r="O351" s="130"/>
      <c r="P351" s="129"/>
    </row>
    <row r="352" spans="1:16" ht="91.5" customHeight="1" x14ac:dyDescent="0.25">
      <c r="A352" s="388"/>
      <c r="B352" s="391"/>
      <c r="C352" s="391"/>
      <c r="D352" s="388"/>
      <c r="E352" s="388"/>
      <c r="F352" s="391"/>
      <c r="G352" s="381"/>
      <c r="H352" s="154">
        <f>IF(Matriz_V8!I1723="","",Matriz_V8!I1723)</f>
        <v>68.5</v>
      </c>
      <c r="I352" s="128" t="str">
        <f>IF(Matriz_V8!J1723="","",Matriz_V8!J1723)</f>
        <v/>
      </c>
      <c r="J352" s="371" t="str">
        <f>IF(Matriz_V8!AR1723="","",Matriz_V8!AR1723)</f>
        <v/>
      </c>
      <c r="K352" s="372"/>
      <c r="L352" s="134"/>
      <c r="M352" s="129"/>
      <c r="N352" s="130"/>
      <c r="O352" s="130"/>
      <c r="P352" s="129"/>
    </row>
    <row r="353" spans="1:16" ht="91.5" customHeight="1" x14ac:dyDescent="0.25">
      <c r="A353" s="382" t="str">
        <f>IF(Matriz_V8!A1728="","",Matriz_V8!A1728)</f>
        <v/>
      </c>
      <c r="B353" s="373" t="str">
        <f>IF(Matriz_V8!E1728="","",Matriz_V8!E1728)</f>
        <v/>
      </c>
      <c r="C353" s="373" t="str">
        <f>IF(Matriz_V8!G1728="","",Matriz_V8!G1728)</f>
        <v/>
      </c>
      <c r="D353" s="385" t="str">
        <f>IF(Matriz_V8!AF1728="","",Matriz_V8!AF1728)</f>
        <v/>
      </c>
      <c r="E353" s="385" t="str">
        <f>IF(Matriz_V8!AG1728="","",Matriz_V8!AG1728)</f>
        <v/>
      </c>
      <c r="F353" s="373" t="str">
        <f>CONCATENATE(Matriz_V8!AM1728,Matriz_V8!AN1728,Matriz_V8!AO1728,Matriz_V8!AP1728)</f>
        <v/>
      </c>
      <c r="G353" s="373" t="str">
        <f>IF(Matriz_V8!AQ1728="","",Matriz_V8!AQ1728)</f>
        <v/>
      </c>
      <c r="H353" s="155">
        <f>IF(Matriz_V8!I1728="","",Matriz_V8!I1728)</f>
        <v>69.099999999999994</v>
      </c>
      <c r="I353" s="124" t="str">
        <f>IF(Matriz_V8!J1728="","",Matriz_V8!J1728)</f>
        <v/>
      </c>
      <c r="J353" s="376" t="str">
        <f>IF(Matriz_V8!AR1728="","",Matriz_V8!AR1728)</f>
        <v/>
      </c>
      <c r="K353" s="376"/>
      <c r="L353" s="125"/>
      <c r="M353" s="125"/>
      <c r="N353" s="127"/>
      <c r="O353" s="127"/>
      <c r="P353" s="125"/>
    </row>
    <row r="354" spans="1:16" ht="91.5" customHeight="1" x14ac:dyDescent="0.25">
      <c r="A354" s="383"/>
      <c r="B354" s="374"/>
      <c r="C354" s="374"/>
      <c r="D354" s="383"/>
      <c r="E354" s="383"/>
      <c r="F354" s="374"/>
      <c r="G354" s="374"/>
      <c r="H354" s="155">
        <f>IF(Matriz_V8!I1733="","",Matriz_V8!I1733)</f>
        <v>69.2</v>
      </c>
      <c r="I354" s="124" t="str">
        <f>IF(Matriz_V8!J1733="","",Matriz_V8!J1733)</f>
        <v/>
      </c>
      <c r="J354" s="376" t="str">
        <f>IF(Matriz_V8!AR1733="","",Matriz_V8!AR1733)</f>
        <v/>
      </c>
      <c r="K354" s="376"/>
      <c r="L354" s="125"/>
      <c r="M354" s="125"/>
      <c r="N354" s="127"/>
      <c r="O354" s="127"/>
      <c r="P354" s="125"/>
    </row>
    <row r="355" spans="1:16" ht="91.5" customHeight="1" x14ac:dyDescent="0.25">
      <c r="A355" s="383"/>
      <c r="B355" s="374"/>
      <c r="C355" s="374"/>
      <c r="D355" s="383"/>
      <c r="E355" s="383"/>
      <c r="F355" s="374"/>
      <c r="G355" s="374"/>
      <c r="H355" s="155">
        <f>IF(Matriz_V8!I1738="","",Matriz_V8!I1738)</f>
        <v>69.3</v>
      </c>
      <c r="I355" s="124" t="str">
        <f>IF(Matriz_V8!J1738="","",Matriz_V8!J1738)</f>
        <v/>
      </c>
      <c r="J355" s="376" t="str">
        <f>IF(Matriz_V8!AR1738="","",Matriz_V8!AR1738)</f>
        <v/>
      </c>
      <c r="K355" s="376"/>
      <c r="L355" s="125"/>
      <c r="M355" s="125"/>
      <c r="N355" s="127"/>
      <c r="O355" s="127"/>
      <c r="P355" s="125"/>
    </row>
    <row r="356" spans="1:16" ht="91.5" customHeight="1" x14ac:dyDescent="0.25">
      <c r="A356" s="383"/>
      <c r="B356" s="374"/>
      <c r="C356" s="374"/>
      <c r="D356" s="383"/>
      <c r="E356" s="383"/>
      <c r="F356" s="374"/>
      <c r="G356" s="374"/>
      <c r="H356" s="155">
        <f>IF(Matriz_V8!I1743="","",Matriz_V8!I1743)</f>
        <v>69.400000000000006</v>
      </c>
      <c r="I356" s="124" t="str">
        <f>IF(Matriz_V8!J1743="","",Matriz_V8!J1743)</f>
        <v/>
      </c>
      <c r="J356" s="377" t="str">
        <f>IF(Matriz_V8!AR1743="","",Matriz_V8!AR1743)</f>
        <v/>
      </c>
      <c r="K356" s="378"/>
      <c r="L356" s="133"/>
      <c r="M356" s="125"/>
      <c r="N356" s="127"/>
      <c r="O356" s="127"/>
      <c r="P356" s="125"/>
    </row>
    <row r="357" spans="1:16" ht="91.5" customHeight="1" x14ac:dyDescent="0.25">
      <c r="A357" s="384"/>
      <c r="B357" s="375"/>
      <c r="C357" s="375"/>
      <c r="D357" s="384"/>
      <c r="E357" s="384"/>
      <c r="F357" s="375"/>
      <c r="G357" s="375"/>
      <c r="H357" s="155">
        <f>IF(Matriz_V8!I1748="","",Matriz_V8!I1748)</f>
        <v>69.5</v>
      </c>
      <c r="I357" s="124" t="str">
        <f>IF(Matriz_V8!J1748="","",Matriz_V8!J1748)</f>
        <v/>
      </c>
      <c r="J357" s="377" t="str">
        <f>IF(Matriz_V8!AR1748="","",Matriz_V8!AR1748)</f>
        <v/>
      </c>
      <c r="K357" s="378"/>
      <c r="L357" s="133"/>
      <c r="M357" s="125"/>
      <c r="N357" s="127"/>
      <c r="O357" s="127"/>
      <c r="P357" s="125"/>
    </row>
    <row r="358" spans="1:16" ht="91.5" customHeight="1" x14ac:dyDescent="0.25">
      <c r="A358" s="386" t="str">
        <f>IF(Matriz_V8!A1753="","",Matriz_V8!A1753)</f>
        <v/>
      </c>
      <c r="B358" s="389" t="str">
        <f>IF(Matriz_V8!E1753="","",Matriz_V8!E1753)</f>
        <v/>
      </c>
      <c r="C358" s="389" t="str">
        <f>IF(Matriz_V8!G1753="","",Matriz_V8!G1753)</f>
        <v/>
      </c>
      <c r="D358" s="392" t="str">
        <f>IF(Matriz_V8!AF1753="","",Matriz_V8!AF1753)</f>
        <v/>
      </c>
      <c r="E358" s="392" t="str">
        <f>IF(Matriz_V8!AG1753="","",Matriz_V8!AG1753)</f>
        <v/>
      </c>
      <c r="F358" s="389" t="str">
        <f>CONCATENATE(Matriz_V8!AM1753,Matriz_V8!AN1753,Matriz_V8!AO1753,Matriz_V8!AP1753)</f>
        <v/>
      </c>
      <c r="G358" s="379" t="str">
        <f>IF(Matriz_V8!AQ1753="","",Matriz_V8!AQ1753)</f>
        <v/>
      </c>
      <c r="H358" s="154">
        <f>IF(Matriz_V8!I1753="","",Matriz_V8!I1753)</f>
        <v>70.099999999999994</v>
      </c>
      <c r="I358" s="128" t="str">
        <f>IF(Matriz_V8!J1753="","",Matriz_V8!J1753)</f>
        <v/>
      </c>
      <c r="J358" s="370" t="str">
        <f>IF(Matriz_V8!AR1753="","",Matriz_V8!AR1753)</f>
        <v/>
      </c>
      <c r="K358" s="370"/>
      <c r="L358" s="129"/>
      <c r="M358" s="129"/>
      <c r="N358" s="130"/>
      <c r="O358" s="130"/>
      <c r="P358" s="129"/>
    </row>
    <row r="359" spans="1:16" ht="91.5" customHeight="1" x14ac:dyDescent="0.25">
      <c r="A359" s="387"/>
      <c r="B359" s="390"/>
      <c r="C359" s="390"/>
      <c r="D359" s="387"/>
      <c r="E359" s="387"/>
      <c r="F359" s="390"/>
      <c r="G359" s="380"/>
      <c r="H359" s="154">
        <f>IF(Matriz_V8!I1758="","",Matriz_V8!I1758)</f>
        <v>70.2</v>
      </c>
      <c r="I359" s="128" t="str">
        <f>IF(Matriz_V8!J1758="","",Matriz_V8!J1758)</f>
        <v/>
      </c>
      <c r="J359" s="370" t="str">
        <f>IF(Matriz_V8!AR1758="","",Matriz_V8!AR1758)</f>
        <v/>
      </c>
      <c r="K359" s="370"/>
      <c r="L359" s="129"/>
      <c r="M359" s="129"/>
      <c r="N359" s="130"/>
      <c r="O359" s="130"/>
      <c r="P359" s="129"/>
    </row>
    <row r="360" spans="1:16" ht="91.5" customHeight="1" x14ac:dyDescent="0.25">
      <c r="A360" s="387"/>
      <c r="B360" s="390"/>
      <c r="C360" s="390"/>
      <c r="D360" s="387"/>
      <c r="E360" s="387"/>
      <c r="F360" s="390"/>
      <c r="G360" s="380"/>
      <c r="H360" s="154">
        <f>IF(Matriz_V8!I1763="","",Matriz_V8!I1763)</f>
        <v>70.3</v>
      </c>
      <c r="I360" s="128" t="str">
        <f>IF(Matriz_V8!J1763="","",Matriz_V8!J1763)</f>
        <v/>
      </c>
      <c r="J360" s="370" t="str">
        <f>IF(Matriz_V8!AR1763="","",Matriz_V8!AR1763)</f>
        <v/>
      </c>
      <c r="K360" s="370"/>
      <c r="L360" s="129"/>
      <c r="M360" s="129"/>
      <c r="N360" s="130"/>
      <c r="O360" s="130"/>
      <c r="P360" s="129"/>
    </row>
    <row r="361" spans="1:16" ht="91.5" customHeight="1" x14ac:dyDescent="0.25">
      <c r="A361" s="387"/>
      <c r="B361" s="390"/>
      <c r="C361" s="390"/>
      <c r="D361" s="387"/>
      <c r="E361" s="387"/>
      <c r="F361" s="390"/>
      <c r="G361" s="380"/>
      <c r="H361" s="154">
        <f>IF(Matriz_V8!I1768="","",Matriz_V8!I1768)</f>
        <v>70.400000000000006</v>
      </c>
      <c r="I361" s="128" t="str">
        <f>IF(Matriz_V8!J1768="","",Matriz_V8!J1768)</f>
        <v/>
      </c>
      <c r="J361" s="371" t="str">
        <f>IF(Matriz_V8!AR1768="","",Matriz_V8!AR1768)</f>
        <v/>
      </c>
      <c r="K361" s="372"/>
      <c r="L361" s="134"/>
      <c r="M361" s="129"/>
      <c r="N361" s="130"/>
      <c r="O361" s="130"/>
      <c r="P361" s="129"/>
    </row>
    <row r="362" spans="1:16" ht="91.5" customHeight="1" x14ac:dyDescent="0.25">
      <c r="A362" s="388"/>
      <c r="B362" s="391"/>
      <c r="C362" s="391"/>
      <c r="D362" s="388"/>
      <c r="E362" s="388"/>
      <c r="F362" s="391"/>
      <c r="G362" s="381"/>
      <c r="H362" s="154">
        <f>IF(Matriz_V8!I1773="","",Matriz_V8!I1773)</f>
        <v>70.5</v>
      </c>
      <c r="I362" s="128" t="str">
        <f>IF(Matriz_V8!J1773="","",Matriz_V8!J1773)</f>
        <v/>
      </c>
      <c r="J362" s="371" t="str">
        <f>IF(Matriz_V8!AR1773="","",Matriz_V8!AR1773)</f>
        <v/>
      </c>
      <c r="K362" s="372"/>
      <c r="L362" s="134"/>
      <c r="M362" s="129"/>
      <c r="N362" s="130"/>
      <c r="O362" s="130"/>
      <c r="P362" s="129"/>
    </row>
    <row r="363" spans="1:16" ht="91.5" customHeight="1" x14ac:dyDescent="0.25">
      <c r="A363" s="382" t="str">
        <f>IF(Matriz_V8!A1778="","",Matriz_V8!A1778)</f>
        <v/>
      </c>
      <c r="B363" s="373" t="str">
        <f>IF(Matriz_V8!E1778="","",Matriz_V8!E1778)</f>
        <v/>
      </c>
      <c r="C363" s="373" t="str">
        <f>IF(Matriz_V8!G1778="","",Matriz_V8!G1778)</f>
        <v/>
      </c>
      <c r="D363" s="385" t="str">
        <f>IF(Matriz_V8!AF1778="","",Matriz_V8!AF1778)</f>
        <v/>
      </c>
      <c r="E363" s="385" t="str">
        <f>IF(Matriz_V8!AG1778="","",Matriz_V8!AG1778)</f>
        <v/>
      </c>
      <c r="F363" s="373" t="str">
        <f>CONCATENATE(Matriz_V8!AM1778,Matriz_V8!AN1778,Matriz_V8!AO1778,Matriz_V8!AP1778)</f>
        <v/>
      </c>
      <c r="G363" s="373" t="str">
        <f>IF(Matriz_V8!AQ1778="","",Matriz_V8!AQ1778)</f>
        <v/>
      </c>
      <c r="H363" s="155">
        <f>IF(Matriz_V8!I1778="","",Matriz_V8!I1778)</f>
        <v>71.099999999999994</v>
      </c>
      <c r="I363" s="124" t="str">
        <f>IF(Matriz_V8!J1778="","",Matriz_V8!J1778)</f>
        <v/>
      </c>
      <c r="J363" s="376" t="str">
        <f>IF(Matriz_V8!AR1778="","",Matriz_V8!AR1778)</f>
        <v/>
      </c>
      <c r="K363" s="376"/>
      <c r="L363" s="125"/>
      <c r="M363" s="125"/>
      <c r="N363" s="127"/>
      <c r="O363" s="127"/>
      <c r="P363" s="125"/>
    </row>
    <row r="364" spans="1:16" ht="91.5" customHeight="1" x14ac:dyDescent="0.25">
      <c r="A364" s="383"/>
      <c r="B364" s="374"/>
      <c r="C364" s="374"/>
      <c r="D364" s="383"/>
      <c r="E364" s="383"/>
      <c r="F364" s="374"/>
      <c r="G364" s="374"/>
      <c r="H364" s="155">
        <f>IF(Matriz_V8!I1783="","",Matriz_V8!I1783)</f>
        <v>71.2</v>
      </c>
      <c r="I364" s="124" t="str">
        <f>IF(Matriz_V8!J1783="","",Matriz_V8!J1783)</f>
        <v/>
      </c>
      <c r="J364" s="376" t="str">
        <f>IF(Matriz_V8!AR1783="","",Matriz_V8!AR1783)</f>
        <v/>
      </c>
      <c r="K364" s="376"/>
      <c r="L364" s="125"/>
      <c r="M364" s="125"/>
      <c r="N364" s="127"/>
      <c r="O364" s="127"/>
      <c r="P364" s="125"/>
    </row>
    <row r="365" spans="1:16" ht="91.5" customHeight="1" x14ac:dyDescent="0.25">
      <c r="A365" s="383"/>
      <c r="B365" s="374"/>
      <c r="C365" s="374"/>
      <c r="D365" s="383"/>
      <c r="E365" s="383"/>
      <c r="F365" s="374"/>
      <c r="G365" s="374"/>
      <c r="H365" s="155">
        <f>IF(Matriz_V8!I1788="","",Matriz_V8!I1788)</f>
        <v>71.3</v>
      </c>
      <c r="I365" s="124" t="str">
        <f>IF(Matriz_V8!J1788="","",Matriz_V8!J1788)</f>
        <v/>
      </c>
      <c r="J365" s="376" t="str">
        <f>IF(Matriz_V8!AR1788="","",Matriz_V8!AR1788)</f>
        <v/>
      </c>
      <c r="K365" s="376"/>
      <c r="L365" s="125"/>
      <c r="M365" s="125"/>
      <c r="N365" s="127"/>
      <c r="O365" s="127"/>
      <c r="P365" s="125"/>
    </row>
    <row r="366" spans="1:16" ht="91.5" customHeight="1" x14ac:dyDescent="0.25">
      <c r="A366" s="383"/>
      <c r="B366" s="374"/>
      <c r="C366" s="374"/>
      <c r="D366" s="383"/>
      <c r="E366" s="383"/>
      <c r="F366" s="374"/>
      <c r="G366" s="374"/>
      <c r="H366" s="155">
        <f>IF(Matriz_V8!I1793="","",Matriz_V8!I1793)</f>
        <v>71.400000000000006</v>
      </c>
      <c r="I366" s="124" t="str">
        <f>IF(Matriz_V8!J1793="","",Matriz_V8!J1793)</f>
        <v/>
      </c>
      <c r="J366" s="377" t="str">
        <f>IF(Matriz_V8!AR1793="","",Matriz_V8!AR1793)</f>
        <v/>
      </c>
      <c r="K366" s="378"/>
      <c r="L366" s="133"/>
      <c r="M366" s="125"/>
      <c r="N366" s="127"/>
      <c r="O366" s="127"/>
      <c r="P366" s="125"/>
    </row>
    <row r="367" spans="1:16" ht="91.5" customHeight="1" x14ac:dyDescent="0.25">
      <c r="A367" s="384"/>
      <c r="B367" s="375"/>
      <c r="C367" s="375"/>
      <c r="D367" s="384"/>
      <c r="E367" s="384"/>
      <c r="F367" s="375"/>
      <c r="G367" s="375"/>
      <c r="H367" s="155">
        <f>IF(Matriz_V8!I1798="","",Matriz_V8!I1798)</f>
        <v>71.5</v>
      </c>
      <c r="I367" s="124" t="str">
        <f>IF(Matriz_V8!J798="","",Matriz_V8!J1798)</f>
        <v/>
      </c>
      <c r="J367" s="377" t="str">
        <f>IF(Matriz_V8!AR1798="","",Matriz_V8!AR1798)</f>
        <v/>
      </c>
      <c r="K367" s="378"/>
      <c r="L367" s="133"/>
      <c r="M367" s="125"/>
      <c r="N367" s="127"/>
      <c r="O367" s="127"/>
      <c r="P367" s="125"/>
    </row>
    <row r="368" spans="1:16" ht="91.5" customHeight="1" x14ac:dyDescent="0.25">
      <c r="A368" s="386" t="str">
        <f>IF(Matriz_V8!A1803="","",Matriz_V8!A1803)</f>
        <v/>
      </c>
      <c r="B368" s="389" t="str">
        <f>IF(Matriz_V8!E1803="","",Matriz_V8!E1803)</f>
        <v/>
      </c>
      <c r="C368" s="389" t="str">
        <f>IF(Matriz_V8!G1803="","",Matriz_V8!G1803)</f>
        <v/>
      </c>
      <c r="D368" s="392" t="str">
        <f>IF(Matriz_V8!AF1803="","",Matriz_V8!AF1803)</f>
        <v/>
      </c>
      <c r="E368" s="392" t="str">
        <f>IF(Matriz_V8!AG1803="","",Matriz_V8!AG1803)</f>
        <v/>
      </c>
      <c r="F368" s="389" t="str">
        <f>CONCATENATE(Matriz_V8!AM1803,Matriz_V8!AN1803,Matriz_V8!AO1803,Matriz_V8!AP1803)</f>
        <v/>
      </c>
      <c r="G368" s="379" t="str">
        <f>IF(Matriz_V8!AQ1803="","",Matriz_V8!AQ1803)</f>
        <v/>
      </c>
      <c r="H368" s="154">
        <f>IF(Matriz_V8!I1803="","",Matriz_V8!I1803)</f>
        <v>72.099999999999994</v>
      </c>
      <c r="I368" s="128" t="str">
        <f>IF(Matriz_V8!J1803="","",Matriz_V8!J1803)</f>
        <v/>
      </c>
      <c r="J368" s="370" t="str">
        <f>IF(Matriz_V8!AR1803="","",Matriz_V8!AR1803)</f>
        <v/>
      </c>
      <c r="K368" s="370"/>
      <c r="L368" s="129"/>
      <c r="M368" s="129"/>
      <c r="N368" s="130"/>
      <c r="O368" s="130"/>
      <c r="P368" s="129"/>
    </row>
    <row r="369" spans="1:16" ht="91.5" customHeight="1" x14ac:dyDescent="0.25">
      <c r="A369" s="387"/>
      <c r="B369" s="390"/>
      <c r="C369" s="390"/>
      <c r="D369" s="387"/>
      <c r="E369" s="387"/>
      <c r="F369" s="390"/>
      <c r="G369" s="380"/>
      <c r="H369" s="154">
        <f>IF(Matriz_V8!I1808="","",Matriz_V8!I1808)</f>
        <v>72.2</v>
      </c>
      <c r="I369" s="128" t="str">
        <f>IF(Matriz_V8!J1808="","",Matriz_V8!J1808)</f>
        <v/>
      </c>
      <c r="J369" s="370" t="str">
        <f>IF(Matriz_V8!AR1808="","",Matriz_V8!AR1808)</f>
        <v/>
      </c>
      <c r="K369" s="370"/>
      <c r="L369" s="129"/>
      <c r="M369" s="129"/>
      <c r="N369" s="130"/>
      <c r="O369" s="130"/>
      <c r="P369" s="129"/>
    </row>
    <row r="370" spans="1:16" ht="91.5" customHeight="1" x14ac:dyDescent="0.25">
      <c r="A370" s="387"/>
      <c r="B370" s="390"/>
      <c r="C370" s="390"/>
      <c r="D370" s="387"/>
      <c r="E370" s="387"/>
      <c r="F370" s="390"/>
      <c r="G370" s="380"/>
      <c r="H370" s="154">
        <f>IF(Matriz_V8!I1813="","",Matriz_V8!I1813)</f>
        <v>72.3</v>
      </c>
      <c r="I370" s="128" t="str">
        <f>IF(Matriz_V8!J1813="","",Matriz_V8!J1813)</f>
        <v/>
      </c>
      <c r="J370" s="370" t="str">
        <f>IF(Matriz_V8!AR1813="","",Matriz_V8!AR1813)</f>
        <v/>
      </c>
      <c r="K370" s="370"/>
      <c r="L370" s="129"/>
      <c r="M370" s="129"/>
      <c r="N370" s="130"/>
      <c r="O370" s="130"/>
      <c r="P370" s="129"/>
    </row>
    <row r="371" spans="1:16" ht="91.5" customHeight="1" x14ac:dyDescent="0.25">
      <c r="A371" s="387"/>
      <c r="B371" s="390"/>
      <c r="C371" s="390"/>
      <c r="D371" s="387"/>
      <c r="E371" s="387"/>
      <c r="F371" s="390"/>
      <c r="G371" s="380"/>
      <c r="H371" s="154">
        <f>IF(Matriz_V8!I1818="","",Matriz_V8!I1818)</f>
        <v>72.400000000000006</v>
      </c>
      <c r="I371" s="128" t="str">
        <f>IF(Matriz_V8!J1818="","",Matriz_V8!J1818)</f>
        <v/>
      </c>
      <c r="J371" s="371" t="str">
        <f>IF(Matriz_V8!AR1818="","",Matriz_V8!AR1818)</f>
        <v/>
      </c>
      <c r="K371" s="372"/>
      <c r="L371" s="134"/>
      <c r="M371" s="129"/>
      <c r="N371" s="130"/>
      <c r="O371" s="130"/>
      <c r="P371" s="129"/>
    </row>
    <row r="372" spans="1:16" ht="91.5" customHeight="1" x14ac:dyDescent="0.25">
      <c r="A372" s="388"/>
      <c r="B372" s="391"/>
      <c r="C372" s="391"/>
      <c r="D372" s="388"/>
      <c r="E372" s="388"/>
      <c r="F372" s="391"/>
      <c r="G372" s="381"/>
      <c r="H372" s="154">
        <f>IF(Matriz_V8!I1823="","",Matriz_V8!I1823)</f>
        <v>72.5</v>
      </c>
      <c r="I372" s="128" t="str">
        <f>IF(Matriz_V8!J1823="","",Matriz_V8!J1823)</f>
        <v/>
      </c>
      <c r="J372" s="371" t="str">
        <f>IF(Matriz_V8!AR1823="","",Matriz_V8!AR1823)</f>
        <v/>
      </c>
      <c r="K372" s="372"/>
      <c r="L372" s="134"/>
      <c r="M372" s="129"/>
      <c r="N372" s="130"/>
      <c r="O372" s="130"/>
      <c r="P372" s="129"/>
    </row>
    <row r="373" spans="1:16" ht="91.5" customHeight="1" x14ac:dyDescent="0.25">
      <c r="A373" s="382" t="str">
        <f>IF(Matriz_V8!A1828="","",Matriz_V8!A1828)</f>
        <v/>
      </c>
      <c r="B373" s="373" t="str">
        <f>IF(Matriz_V8!E1828="","",Matriz_V8!E1828)</f>
        <v/>
      </c>
      <c r="C373" s="373" t="str">
        <f>IF(Matriz_V8!G1828="","",Matriz_V8!G1828)</f>
        <v/>
      </c>
      <c r="D373" s="385" t="str">
        <f>IF(Matriz_V8!AF1828="","",Matriz_V8!AF1828)</f>
        <v/>
      </c>
      <c r="E373" s="385" t="str">
        <f>IF(Matriz_V8!AG1828="","",Matriz_V8!AG1828)</f>
        <v/>
      </c>
      <c r="F373" s="373" t="str">
        <f>CONCATENATE(Matriz_V8!AM1828,Matriz_V8!AN1828,Matriz_V8!AO1828,Matriz_V8!AP1828)</f>
        <v/>
      </c>
      <c r="G373" s="373" t="str">
        <f>IF(Matriz_V8!AQ1828="","",Matriz_V8!AQ1828)</f>
        <v/>
      </c>
      <c r="H373" s="155">
        <f>IF(Matriz_V8!I1828="","",Matriz_V8!I1828)</f>
        <v>73.099999999999994</v>
      </c>
      <c r="I373" s="124" t="str">
        <f>IF(Matriz_V8!J1828="","",Matriz_V8!J1828)</f>
        <v/>
      </c>
      <c r="J373" s="376" t="str">
        <f>IF(Matriz_V8!AR1828="","",Matriz_V8!AR1828)</f>
        <v/>
      </c>
      <c r="K373" s="376"/>
      <c r="L373" s="125"/>
      <c r="M373" s="125"/>
      <c r="N373" s="127"/>
      <c r="O373" s="127"/>
      <c r="P373" s="125"/>
    </row>
    <row r="374" spans="1:16" ht="91.5" customHeight="1" x14ac:dyDescent="0.25">
      <c r="A374" s="383"/>
      <c r="B374" s="374"/>
      <c r="C374" s="374"/>
      <c r="D374" s="383"/>
      <c r="E374" s="383"/>
      <c r="F374" s="374"/>
      <c r="G374" s="374"/>
      <c r="H374" s="155">
        <f>IF(Matriz_V8!I1833="","",Matriz_V8!I1833)</f>
        <v>73.2</v>
      </c>
      <c r="I374" s="124" t="str">
        <f>IF(Matriz_V8!J1833="","",Matriz_V8!J1833)</f>
        <v/>
      </c>
      <c r="J374" s="376" t="str">
        <f>IF(Matriz_V8!AR1833="","",Matriz_V8!AR1833)</f>
        <v/>
      </c>
      <c r="K374" s="376"/>
      <c r="L374" s="125"/>
      <c r="M374" s="125"/>
      <c r="N374" s="127"/>
      <c r="O374" s="127"/>
      <c r="P374" s="125"/>
    </row>
    <row r="375" spans="1:16" ht="91.5" customHeight="1" x14ac:dyDescent="0.25">
      <c r="A375" s="383"/>
      <c r="B375" s="374"/>
      <c r="C375" s="374"/>
      <c r="D375" s="383"/>
      <c r="E375" s="383"/>
      <c r="F375" s="374"/>
      <c r="G375" s="374"/>
      <c r="H375" s="155">
        <f>IF(Matriz_V8!I1838="","",Matriz_V8!I1838)</f>
        <v>73.3</v>
      </c>
      <c r="I375" s="124" t="str">
        <f>IF(Matriz_V8!J1838="","",Matriz_V8!J1838)</f>
        <v/>
      </c>
      <c r="J375" s="376" t="str">
        <f>IF(Matriz_V8!AR1838="","",Matriz_V8!AR61838)</f>
        <v/>
      </c>
      <c r="K375" s="376"/>
      <c r="L375" s="125"/>
      <c r="M375" s="125"/>
      <c r="N375" s="127"/>
      <c r="O375" s="127"/>
      <c r="P375" s="125"/>
    </row>
    <row r="376" spans="1:16" ht="91.5" customHeight="1" x14ac:dyDescent="0.25">
      <c r="A376" s="383"/>
      <c r="B376" s="374"/>
      <c r="C376" s="374"/>
      <c r="D376" s="383"/>
      <c r="E376" s="383"/>
      <c r="F376" s="374"/>
      <c r="G376" s="374"/>
      <c r="H376" s="155">
        <f>IF(Matriz_V8!I1843="","",Matriz_V8!I1843)</f>
        <v>73.400000000000006</v>
      </c>
      <c r="I376" s="124" t="str">
        <f>IF(Matriz_V8!J1843="","",Matriz_V8!J1843)</f>
        <v/>
      </c>
      <c r="J376" s="377" t="str">
        <f>IF(Matriz_V8!AR1843="","",Matriz_V8!AR1843)</f>
        <v/>
      </c>
      <c r="K376" s="378"/>
      <c r="L376" s="133"/>
      <c r="M376" s="125"/>
      <c r="N376" s="127"/>
      <c r="O376" s="127"/>
      <c r="P376" s="125"/>
    </row>
    <row r="377" spans="1:16" ht="91.5" customHeight="1" x14ac:dyDescent="0.25">
      <c r="A377" s="384"/>
      <c r="B377" s="375"/>
      <c r="C377" s="375"/>
      <c r="D377" s="384"/>
      <c r="E377" s="384"/>
      <c r="F377" s="375"/>
      <c r="G377" s="375"/>
      <c r="H377" s="155">
        <f>IF(Matriz_V8!I1848="","",Matriz_V8!I1848)</f>
        <v>73.5</v>
      </c>
      <c r="I377" s="124" t="str">
        <f>IF(Matriz_V8!J1848="","",Matriz_V8!J1848)</f>
        <v/>
      </c>
      <c r="J377" s="377" t="str">
        <f>IF(Matriz_V8!AR1848="","",Matriz_V8!AR1848)</f>
        <v/>
      </c>
      <c r="K377" s="378"/>
      <c r="L377" s="133"/>
      <c r="M377" s="125"/>
      <c r="N377" s="127"/>
      <c r="O377" s="127"/>
      <c r="P377" s="125"/>
    </row>
    <row r="378" spans="1:16" ht="91.5" customHeight="1" x14ac:dyDescent="0.25">
      <c r="A378" s="386" t="str">
        <f>IF(Matriz_V8!A1853="","",Matriz_V8!A1853)</f>
        <v/>
      </c>
      <c r="B378" s="389" t="str">
        <f>IF(Matriz_V8!E1853="","",Matriz_V8!E1853)</f>
        <v/>
      </c>
      <c r="C378" s="389" t="str">
        <f>IF(Matriz_V8!G1853="","",Matriz_V8!G1853)</f>
        <v/>
      </c>
      <c r="D378" s="392" t="str">
        <f>IF(Matriz_V8!AF1853="","",Matriz_V8!AF1853)</f>
        <v/>
      </c>
      <c r="E378" s="392" t="str">
        <f>IF(Matriz_V8!AG1853="","",Matriz_V8!AG1853)</f>
        <v/>
      </c>
      <c r="F378" s="389" t="str">
        <f>CONCATENATE(Matriz_V8!AM1853,Matriz_V8!AN1853,Matriz_V8!AO1853,Matriz_V8!AP1853)</f>
        <v/>
      </c>
      <c r="G378" s="379" t="str">
        <f>IF(Matriz_V8!AQ1853="","",Matriz_V8!AQ1853)</f>
        <v/>
      </c>
      <c r="H378" s="154">
        <f>IF(Matriz_V8!I1853="","",Matriz_V8!I1853)</f>
        <v>74.099999999999994</v>
      </c>
      <c r="I378" s="128" t="str">
        <f>IF(Matriz_V8!J1853="","",Matriz_V8!J1853)</f>
        <v/>
      </c>
      <c r="J378" s="370" t="str">
        <f>IF(Matriz_V8!AR1853="","",Matriz_V8!AR1853)</f>
        <v/>
      </c>
      <c r="K378" s="370"/>
      <c r="L378" s="129"/>
      <c r="M378" s="129"/>
      <c r="N378" s="130"/>
      <c r="O378" s="130"/>
      <c r="P378" s="129"/>
    </row>
    <row r="379" spans="1:16" ht="91.5" customHeight="1" x14ac:dyDescent="0.25">
      <c r="A379" s="387"/>
      <c r="B379" s="390"/>
      <c r="C379" s="390"/>
      <c r="D379" s="387"/>
      <c r="E379" s="387"/>
      <c r="F379" s="390"/>
      <c r="G379" s="380"/>
      <c r="H379" s="154">
        <f>IF(Matriz_V8!I1858="","",Matriz_V8!I1858)</f>
        <v>74.2</v>
      </c>
      <c r="I379" s="128" t="str">
        <f>IF(Matriz_V8!J1858="","",Matriz_V8!J1858)</f>
        <v/>
      </c>
      <c r="J379" s="370" t="str">
        <f>IF(Matriz_V8!AR1858="","",Matriz_V8!AR1858)</f>
        <v/>
      </c>
      <c r="K379" s="370"/>
      <c r="L379" s="129"/>
      <c r="M379" s="129"/>
      <c r="N379" s="130"/>
      <c r="O379" s="130"/>
      <c r="P379" s="129"/>
    </row>
    <row r="380" spans="1:16" ht="91.5" customHeight="1" x14ac:dyDescent="0.25">
      <c r="A380" s="387"/>
      <c r="B380" s="390"/>
      <c r="C380" s="390"/>
      <c r="D380" s="387"/>
      <c r="E380" s="387"/>
      <c r="F380" s="390"/>
      <c r="G380" s="380"/>
      <c r="H380" s="154">
        <f>IF(Matriz_V8!I1863="","",Matriz_V8!I1863)</f>
        <v>74.3</v>
      </c>
      <c r="I380" s="128" t="str">
        <f>IF(Matriz_V8!J1863="","",Matriz_V8!J1863)</f>
        <v/>
      </c>
      <c r="J380" s="370" t="str">
        <f>IF(Matriz_V8!AR1863="","",Matriz_V8!AR1863)</f>
        <v/>
      </c>
      <c r="K380" s="370"/>
      <c r="L380" s="129"/>
      <c r="M380" s="129"/>
      <c r="N380" s="130"/>
      <c r="O380" s="130"/>
      <c r="P380" s="129"/>
    </row>
    <row r="381" spans="1:16" ht="91.5" customHeight="1" x14ac:dyDescent="0.25">
      <c r="A381" s="387"/>
      <c r="B381" s="390"/>
      <c r="C381" s="390"/>
      <c r="D381" s="387"/>
      <c r="E381" s="387"/>
      <c r="F381" s="390"/>
      <c r="G381" s="380"/>
      <c r="H381" s="154">
        <f>IF(Matriz_V8!I1868="","",Matriz_V8!I1868)</f>
        <v>74.400000000000006</v>
      </c>
      <c r="I381" s="128" t="str">
        <f>IF(Matriz_V8!J1868="","",Matriz_V8!J1868)</f>
        <v/>
      </c>
      <c r="J381" s="371" t="str">
        <f>IF(Matriz_V8!AR1868="","",Matriz_V8!AR1868)</f>
        <v/>
      </c>
      <c r="K381" s="372"/>
      <c r="L381" s="134"/>
      <c r="M381" s="129"/>
      <c r="N381" s="130"/>
      <c r="O381" s="130"/>
      <c r="P381" s="129"/>
    </row>
    <row r="382" spans="1:16" ht="91.5" customHeight="1" x14ac:dyDescent="0.25">
      <c r="A382" s="388"/>
      <c r="B382" s="391"/>
      <c r="C382" s="391"/>
      <c r="D382" s="388"/>
      <c r="E382" s="388"/>
      <c r="F382" s="391"/>
      <c r="G382" s="381"/>
      <c r="H382" s="154">
        <f>IF(Matriz_V8!I1873="","",Matriz_V8!I1873)</f>
        <v>74.5</v>
      </c>
      <c r="I382" s="128" t="str">
        <f>IF(Matriz_V8!J1873="","",Matriz_V8!J1873)</f>
        <v/>
      </c>
      <c r="J382" s="371" t="str">
        <f>IF(Matriz_V8!AR1873="","",Matriz_V8!AR1873)</f>
        <v/>
      </c>
      <c r="K382" s="372"/>
      <c r="L382" s="134"/>
      <c r="M382" s="129"/>
      <c r="N382" s="130"/>
      <c r="O382" s="130"/>
      <c r="P382" s="129"/>
    </row>
    <row r="383" spans="1:16" ht="91.5" customHeight="1" x14ac:dyDescent="0.25">
      <c r="A383" s="382" t="str">
        <f>IF(Matriz_V8!A1878="","",Matriz_V8!A1878)</f>
        <v/>
      </c>
      <c r="B383" s="373" t="str">
        <f>IF(Matriz_V8!E1878="","",Matriz_V8!E1878)</f>
        <v/>
      </c>
      <c r="C383" s="373" t="str">
        <f>IF(Matriz_V8!G1878="","",Matriz_V8!G1878)</f>
        <v/>
      </c>
      <c r="D383" s="385" t="str">
        <f>IF(Matriz_V8!AF1878="","",Matriz_V8!AF1878)</f>
        <v/>
      </c>
      <c r="E383" s="385" t="str">
        <f>IF(Matriz_V8!AG1878="","",Matriz_V8!AG1878)</f>
        <v/>
      </c>
      <c r="F383" s="373" t="str">
        <f>CONCATENATE(Matriz_V8!AM1878,Matriz_V8!AN1878,Matriz_V8!AO1878,Matriz_V8!AP1878)</f>
        <v/>
      </c>
      <c r="G383" s="373" t="str">
        <f>IF(Matriz_V8!AQ1878="","",Matriz_V8!AQ1878)</f>
        <v/>
      </c>
      <c r="H383" s="157">
        <f>IF(Matriz_V8!I1878="","",Matriz_V8!I1878)</f>
        <v>75.099999999999994</v>
      </c>
      <c r="I383" s="124" t="str">
        <f>IF(Matriz_V8!J1878="","",Matriz_V8!J1878)</f>
        <v/>
      </c>
      <c r="J383" s="376" t="str">
        <f>IF(Matriz_V8!AR1878="","",Matriz_V8!AR1878)</f>
        <v/>
      </c>
      <c r="K383" s="376"/>
      <c r="L383" s="125"/>
      <c r="M383" s="125"/>
      <c r="N383" s="127"/>
      <c r="O383" s="127"/>
      <c r="P383" s="125"/>
    </row>
    <row r="384" spans="1:16" ht="91.5" customHeight="1" x14ac:dyDescent="0.25">
      <c r="A384" s="383"/>
      <c r="B384" s="374"/>
      <c r="C384" s="374"/>
      <c r="D384" s="383"/>
      <c r="E384" s="383"/>
      <c r="F384" s="374"/>
      <c r="G384" s="374"/>
      <c r="H384" s="157">
        <f>IF(Matriz_V8!I1883="","",Matriz_V8!I1883)</f>
        <v>75.2</v>
      </c>
      <c r="I384" s="124" t="str">
        <f>IF(Matriz_V8!J1883="","",Matriz_V8!J1883)</f>
        <v/>
      </c>
      <c r="J384" s="376" t="str">
        <f>IF(Matriz_V8!AR1883="","",Matriz_V8!AR1883)</f>
        <v/>
      </c>
      <c r="K384" s="376"/>
      <c r="L384" s="125"/>
      <c r="M384" s="125"/>
      <c r="N384" s="127"/>
      <c r="O384" s="127"/>
      <c r="P384" s="125"/>
    </row>
    <row r="385" spans="1:16" ht="91.5" customHeight="1" x14ac:dyDescent="0.25">
      <c r="A385" s="383"/>
      <c r="B385" s="374"/>
      <c r="C385" s="374"/>
      <c r="D385" s="383"/>
      <c r="E385" s="383"/>
      <c r="F385" s="374"/>
      <c r="G385" s="374"/>
      <c r="H385" s="157">
        <f>IF(Matriz_V8!I1888="","",Matriz_V8!I1888)</f>
        <v>75.3</v>
      </c>
      <c r="I385" s="124" t="str">
        <f>IF(Matriz_V8!J1888="","",Matriz_V8!J1888)</f>
        <v/>
      </c>
      <c r="J385" s="376" t="str">
        <f>IF(Matriz_V8!AR1888="","",Matriz_V8!AR1888)</f>
        <v/>
      </c>
      <c r="K385" s="376"/>
      <c r="L385" s="125"/>
      <c r="M385" s="125"/>
      <c r="N385" s="127"/>
      <c r="O385" s="127"/>
      <c r="P385" s="125"/>
    </row>
    <row r="386" spans="1:16" ht="91.5" customHeight="1" x14ac:dyDescent="0.25">
      <c r="A386" s="383"/>
      <c r="B386" s="374"/>
      <c r="C386" s="374"/>
      <c r="D386" s="383"/>
      <c r="E386" s="383"/>
      <c r="F386" s="374"/>
      <c r="G386" s="374"/>
      <c r="H386" s="157">
        <f>IF(Matriz_V8!I1893="","",Matriz_V8!I1893)</f>
        <v>75.400000000000006</v>
      </c>
      <c r="I386" s="124" t="str">
        <f>IF(Matriz_V8!J1893="","",Matriz_V8!J1893)</f>
        <v/>
      </c>
      <c r="J386" s="377" t="str">
        <f>IF(Matriz_V8!AR1893="","",Matriz_V8!AR1893)</f>
        <v/>
      </c>
      <c r="K386" s="378"/>
      <c r="L386" s="133"/>
      <c r="M386" s="125"/>
      <c r="N386" s="127"/>
      <c r="O386" s="127"/>
      <c r="P386" s="125"/>
    </row>
    <row r="387" spans="1:16" ht="91.5" customHeight="1" x14ac:dyDescent="0.25">
      <c r="A387" s="384"/>
      <c r="B387" s="375"/>
      <c r="C387" s="375"/>
      <c r="D387" s="384"/>
      <c r="E387" s="384"/>
      <c r="F387" s="375"/>
      <c r="G387" s="375"/>
      <c r="H387" s="157">
        <f>IF(Matriz_V8!I1898="","",Matriz_V8!I1898)</f>
        <v>75.5</v>
      </c>
      <c r="I387" s="124" t="str">
        <f>IF(Matriz_V8!J1898="","",Matriz_V8!J1898)</f>
        <v/>
      </c>
      <c r="J387" s="377" t="str">
        <f>IF(Matriz_V8!AR1898="","",Matriz_V8!AR1898)</f>
        <v/>
      </c>
      <c r="K387" s="378"/>
      <c r="L387" s="133"/>
      <c r="M387" s="125"/>
      <c r="N387" s="127"/>
      <c r="O387" s="127"/>
      <c r="P387" s="125"/>
    </row>
    <row r="388" spans="1:16" ht="91.5" customHeight="1" x14ac:dyDescent="0.25">
      <c r="A388" s="386" t="str">
        <f>IF(Matriz_V8!A1903="","",Matriz_V8!A1903)</f>
        <v/>
      </c>
      <c r="B388" s="389" t="str">
        <f>IF(Matriz_V8!E1903="","",Matriz_V8!E1903)</f>
        <v/>
      </c>
      <c r="C388" s="389" t="str">
        <f>IF(Matriz_V8!G1903="","",Matriz_V8!G1903)</f>
        <v/>
      </c>
      <c r="D388" s="392" t="str">
        <f>IF(Matriz_V8!AF1903="","",Matriz_V8!AF1903)</f>
        <v/>
      </c>
      <c r="E388" s="392" t="str">
        <f>IF(Matriz_V8!AG1903="","",Matriz_V8!AG1903)</f>
        <v/>
      </c>
      <c r="F388" s="389" t="str">
        <f>CONCATENATE(Matriz_V8!AM1903,Matriz_V8!AN1903,Matriz_V8!AO1903,Matriz_V8!AP1903)</f>
        <v/>
      </c>
      <c r="G388" s="379" t="str">
        <f>IF(Matriz_V8!AQ1903="","",Matriz_V8!AQ1903)</f>
        <v/>
      </c>
      <c r="H388" s="154">
        <f>IF(Matriz_V8!I1903="","",Matriz_V8!I1903)</f>
        <v>76.099999999999994</v>
      </c>
      <c r="I388" s="128" t="str">
        <f>IF(Matriz_V8!J1903="","",Matriz_V8!J903)</f>
        <v/>
      </c>
      <c r="J388" s="370" t="str">
        <f>IF(Matriz_V8!AR1903="","",Matriz_V8!AR1903)</f>
        <v/>
      </c>
      <c r="K388" s="370"/>
      <c r="L388" s="129"/>
      <c r="M388" s="129"/>
      <c r="N388" s="130"/>
      <c r="O388" s="130"/>
      <c r="P388" s="129"/>
    </row>
    <row r="389" spans="1:16" ht="91.5" customHeight="1" x14ac:dyDescent="0.25">
      <c r="A389" s="387"/>
      <c r="B389" s="390"/>
      <c r="C389" s="390"/>
      <c r="D389" s="387"/>
      <c r="E389" s="387"/>
      <c r="F389" s="390"/>
      <c r="G389" s="380"/>
      <c r="H389" s="154">
        <f>IF(Matriz_V8!I1908="","",Matriz_V8!I1908)</f>
        <v>76.2</v>
      </c>
      <c r="I389" s="128" t="str">
        <f>IF(Matriz_V8!J1908="","",Matriz_V8!J1908)</f>
        <v/>
      </c>
      <c r="J389" s="370" t="str">
        <f>IF(Matriz_V8!AR1908="","",Matriz_V8!AR1908)</f>
        <v/>
      </c>
      <c r="K389" s="370"/>
      <c r="L389" s="129"/>
      <c r="M389" s="129"/>
      <c r="N389" s="130"/>
      <c r="O389" s="130"/>
      <c r="P389" s="129"/>
    </row>
    <row r="390" spans="1:16" ht="91.5" customHeight="1" x14ac:dyDescent="0.25">
      <c r="A390" s="387"/>
      <c r="B390" s="390"/>
      <c r="C390" s="390"/>
      <c r="D390" s="387"/>
      <c r="E390" s="387"/>
      <c r="F390" s="390"/>
      <c r="G390" s="380"/>
      <c r="H390" s="154">
        <f>IF(Matriz_V8!I1913="","",Matriz_V8!I1913)</f>
        <v>76.3</v>
      </c>
      <c r="I390" s="128" t="str">
        <f>IF(Matriz_V8!J1913="","",Matriz_V8!J1913)</f>
        <v/>
      </c>
      <c r="J390" s="370" t="str">
        <f>IF(Matriz_V8!AR1913="","",Matriz_V8!AR1913)</f>
        <v/>
      </c>
      <c r="K390" s="370"/>
      <c r="L390" s="129"/>
      <c r="M390" s="129"/>
      <c r="N390" s="130"/>
      <c r="O390" s="130"/>
      <c r="P390" s="129"/>
    </row>
    <row r="391" spans="1:16" ht="91.5" customHeight="1" x14ac:dyDescent="0.25">
      <c r="A391" s="387"/>
      <c r="B391" s="390"/>
      <c r="C391" s="390"/>
      <c r="D391" s="387"/>
      <c r="E391" s="387"/>
      <c r="F391" s="390"/>
      <c r="G391" s="380"/>
      <c r="H391" s="154">
        <f>IF(Matriz_V8!I1918="","",Matriz_V8!I1918)</f>
        <v>76.400000000000006</v>
      </c>
      <c r="I391" s="128" t="str">
        <f>IF(Matriz_V8!J1918="","",Matriz_V8!J1918)</f>
        <v/>
      </c>
      <c r="J391" s="371" t="str">
        <f>IF(Matriz_V8!AR1918="","",Matriz_V8!AR1918)</f>
        <v/>
      </c>
      <c r="K391" s="372"/>
      <c r="L391" s="134"/>
      <c r="M391" s="129"/>
      <c r="N391" s="130"/>
      <c r="O391" s="130"/>
      <c r="P391" s="129"/>
    </row>
    <row r="392" spans="1:16" ht="91.5" customHeight="1" x14ac:dyDescent="0.25">
      <c r="A392" s="388"/>
      <c r="B392" s="391"/>
      <c r="C392" s="391"/>
      <c r="D392" s="388"/>
      <c r="E392" s="388"/>
      <c r="F392" s="391"/>
      <c r="G392" s="381"/>
      <c r="H392" s="154">
        <f>IF(Matriz_V8!I1923="","",Matriz_V8!I1923)</f>
        <v>76.5</v>
      </c>
      <c r="I392" s="128" t="str">
        <f>IF(Matriz_V8!J1923="","",Matriz_V8!J1923)</f>
        <v/>
      </c>
      <c r="J392" s="371" t="str">
        <f>IF(Matriz_V8!AR1923="","",Matriz_V8!AR1923)</f>
        <v/>
      </c>
      <c r="K392" s="372"/>
      <c r="L392" s="134"/>
      <c r="M392" s="129"/>
      <c r="N392" s="130"/>
      <c r="O392" s="130"/>
      <c r="P392" s="129"/>
    </row>
    <row r="393" spans="1:16" ht="91.5" customHeight="1" x14ac:dyDescent="0.25">
      <c r="A393" s="382" t="str">
        <f>IF(Matriz_V8!A1928="","",Matriz_V8!A1928)</f>
        <v/>
      </c>
      <c r="B393" s="373" t="str">
        <f>IF(Matriz_V8!E1928="","",Matriz_V8!E1928)</f>
        <v/>
      </c>
      <c r="C393" s="373" t="str">
        <f>IF(Matriz_V8!G1928="","",Matriz_V8!G1928)</f>
        <v/>
      </c>
      <c r="D393" s="385" t="str">
        <f>IF(Matriz_V8!AF1928="","",Matriz_V8!AF1928)</f>
        <v/>
      </c>
      <c r="E393" s="385" t="str">
        <f>IF(Matriz_V8!AG1928="","",Matriz_V8!AG1928)</f>
        <v/>
      </c>
      <c r="F393" s="373" t="str">
        <f>CONCATENATE(Matriz_V8!AM1928,Matriz_V8!AN1928,Matriz_V8!AO1928,Matriz_V8!AP1928)</f>
        <v/>
      </c>
      <c r="G393" s="373" t="str">
        <f>IF(Matriz_V8!AQ1928="","",Matriz_V8!AQ1928)</f>
        <v/>
      </c>
      <c r="H393" s="155">
        <f>IF(Matriz_V8!I1928="","",Matriz_V8!I1928)</f>
        <v>77.099999999999994</v>
      </c>
      <c r="I393" s="124" t="str">
        <f>IF(Matriz_V8!J1928="","",Matriz_V8!J1928)</f>
        <v/>
      </c>
      <c r="J393" s="376" t="str">
        <f>IF(Matriz_V8!AR1928="","",Matriz_V8!AR1928)</f>
        <v/>
      </c>
      <c r="K393" s="376"/>
      <c r="L393" s="125"/>
      <c r="M393" s="125"/>
      <c r="N393" s="127"/>
      <c r="O393" s="127"/>
      <c r="P393" s="125"/>
    </row>
    <row r="394" spans="1:16" ht="91.5" customHeight="1" x14ac:dyDescent="0.25">
      <c r="A394" s="383"/>
      <c r="B394" s="374"/>
      <c r="C394" s="374"/>
      <c r="D394" s="383"/>
      <c r="E394" s="383"/>
      <c r="F394" s="374"/>
      <c r="G394" s="374"/>
      <c r="H394" s="155">
        <f>IF(Matriz_V8!I1933="","",Matriz_V8!I1933)</f>
        <v>77.2</v>
      </c>
      <c r="I394" s="124" t="str">
        <f>IF(Matriz_V8!J1933="","",Matriz_V8!J1933)</f>
        <v/>
      </c>
      <c r="J394" s="376" t="str">
        <f>IF(Matriz_V8!AR1933="","",Matriz_V8!AR1933)</f>
        <v/>
      </c>
      <c r="K394" s="376"/>
      <c r="L394" s="125"/>
      <c r="M394" s="125"/>
      <c r="N394" s="127"/>
      <c r="O394" s="127"/>
      <c r="P394" s="125"/>
    </row>
    <row r="395" spans="1:16" ht="91.5" customHeight="1" x14ac:dyDescent="0.25">
      <c r="A395" s="383"/>
      <c r="B395" s="374"/>
      <c r="C395" s="374"/>
      <c r="D395" s="383"/>
      <c r="E395" s="383"/>
      <c r="F395" s="374"/>
      <c r="G395" s="374"/>
      <c r="H395" s="155">
        <f>IF(Matriz_V8!I1938="","",Matriz_V8!I1938)</f>
        <v>77.3</v>
      </c>
      <c r="I395" s="124" t="str">
        <f>IF(Matriz_V8!J1938="","",Matriz_V8!J1938)</f>
        <v/>
      </c>
      <c r="J395" s="376" t="str">
        <f>IF(Matriz_V8!AR1938="","",Matriz_V8!AR1938)</f>
        <v/>
      </c>
      <c r="K395" s="376"/>
      <c r="L395" s="125"/>
      <c r="M395" s="125"/>
      <c r="N395" s="127"/>
      <c r="O395" s="127"/>
      <c r="P395" s="125"/>
    </row>
    <row r="396" spans="1:16" ht="91.5" customHeight="1" x14ac:dyDescent="0.25">
      <c r="A396" s="383"/>
      <c r="B396" s="374"/>
      <c r="C396" s="374"/>
      <c r="D396" s="383"/>
      <c r="E396" s="383"/>
      <c r="F396" s="374"/>
      <c r="G396" s="374"/>
      <c r="H396" s="155">
        <f>IF(Matriz_V8!I1943="","",Matriz_V8!I1943)</f>
        <v>77.400000000000006</v>
      </c>
      <c r="I396" s="124" t="str">
        <f>IF(Matriz_V8!J1943="","",Matriz_V8!J1943)</f>
        <v/>
      </c>
      <c r="J396" s="377" t="str">
        <f>IF(Matriz_V8!AR1943="","",Matriz_V8!AR1943)</f>
        <v/>
      </c>
      <c r="K396" s="378"/>
      <c r="L396" s="133"/>
      <c r="M396" s="125"/>
      <c r="N396" s="127"/>
      <c r="O396" s="127"/>
      <c r="P396" s="125"/>
    </row>
    <row r="397" spans="1:16" ht="91.5" customHeight="1" x14ac:dyDescent="0.25">
      <c r="A397" s="384"/>
      <c r="B397" s="375"/>
      <c r="C397" s="375"/>
      <c r="D397" s="384"/>
      <c r="E397" s="384"/>
      <c r="F397" s="375"/>
      <c r="G397" s="375"/>
      <c r="H397" s="155">
        <f>IF(Matriz_V8!I1948="","",Matriz_V8!I1948)</f>
        <v>77.5</v>
      </c>
      <c r="I397" s="124" t="str">
        <f>IF(Matriz_V8!J1948="","",Matriz_V8!J1948)</f>
        <v/>
      </c>
      <c r="J397" s="377" t="str">
        <f>IF(Matriz_V8!AR1948="","",Matriz_V8!AR1948)</f>
        <v/>
      </c>
      <c r="K397" s="378"/>
      <c r="L397" s="133"/>
      <c r="M397" s="125"/>
      <c r="N397" s="127"/>
      <c r="O397" s="127"/>
      <c r="P397" s="125"/>
    </row>
    <row r="398" spans="1:16" ht="91.5" customHeight="1" x14ac:dyDescent="0.25">
      <c r="A398" s="386" t="str">
        <f>IF(Matriz_V8!A1953="","",Matriz_V8!A1953)</f>
        <v/>
      </c>
      <c r="B398" s="389" t="str">
        <f>IF(Matriz_V8!E1953="","",Matriz_V8!E1953)</f>
        <v/>
      </c>
      <c r="C398" s="389" t="str">
        <f>IF(Matriz_V8!G1953="","",Matriz_V8!G1953)</f>
        <v/>
      </c>
      <c r="D398" s="392" t="str">
        <f>IF(Matriz_V8!AF1953="","",Matriz_V8!AF1953)</f>
        <v/>
      </c>
      <c r="E398" s="392" t="str">
        <f>IF(Matriz_V8!AG1953="","",Matriz_V8!AG1953)</f>
        <v/>
      </c>
      <c r="F398" s="389" t="str">
        <f>CONCATENATE(Matriz_V8!AM1953,Matriz_V8!AN1953,Matriz_V8!AO1953,Matriz_V8!AP1953)</f>
        <v/>
      </c>
      <c r="G398" s="379" t="str">
        <f>IF(Matriz_V8!AQ1953="","",Matriz_V8!AQ1953)</f>
        <v/>
      </c>
      <c r="H398" s="154">
        <f>IF(Matriz_V8!I1953="","",Matriz_V8!I1953)</f>
        <v>78.099999999999994</v>
      </c>
      <c r="I398" s="128" t="str">
        <f>IF(Matriz_V8!J1953="","",Matriz_V8!J1953)</f>
        <v/>
      </c>
      <c r="J398" s="370" t="str">
        <f>IF(Matriz_V8!AR1953="","",Matriz_V8!AR1953)</f>
        <v/>
      </c>
      <c r="K398" s="370"/>
      <c r="L398" s="129"/>
      <c r="M398" s="129"/>
      <c r="N398" s="130"/>
      <c r="O398" s="130"/>
      <c r="P398" s="129"/>
    </row>
    <row r="399" spans="1:16" ht="91.5" customHeight="1" x14ac:dyDescent="0.25">
      <c r="A399" s="387"/>
      <c r="B399" s="390"/>
      <c r="C399" s="390"/>
      <c r="D399" s="387"/>
      <c r="E399" s="387"/>
      <c r="F399" s="390"/>
      <c r="G399" s="380"/>
      <c r="H399" s="154">
        <f>IF(Matriz_V8!I1958="","",Matriz_V8!I1958)</f>
        <v>78.2</v>
      </c>
      <c r="I399" s="128" t="str">
        <f>IF(Matriz_V8!J1958="","",Matriz_V8!J1958)</f>
        <v/>
      </c>
      <c r="J399" s="370" t="str">
        <f>IF(Matriz_V8!AR1958="","",Matriz_V8!AR1958)</f>
        <v/>
      </c>
      <c r="K399" s="370"/>
      <c r="L399" s="129"/>
      <c r="M399" s="129"/>
      <c r="N399" s="130"/>
      <c r="O399" s="130"/>
      <c r="P399" s="129"/>
    </row>
    <row r="400" spans="1:16" ht="91.5" customHeight="1" x14ac:dyDescent="0.25">
      <c r="A400" s="387"/>
      <c r="B400" s="390"/>
      <c r="C400" s="390"/>
      <c r="D400" s="387"/>
      <c r="E400" s="387"/>
      <c r="F400" s="390"/>
      <c r="G400" s="380"/>
      <c r="H400" s="154">
        <f>IF(Matriz_V8!I1963="","",Matriz_V8!I1963)</f>
        <v>78.3</v>
      </c>
      <c r="I400" s="128" t="str">
        <f>IF(Matriz_V8!J1963="","",Matriz_V8!J1963)</f>
        <v/>
      </c>
      <c r="J400" s="370" t="str">
        <f>IF(Matriz_V8!AR1963="","",Matriz_V8!AR1963)</f>
        <v/>
      </c>
      <c r="K400" s="370"/>
      <c r="L400" s="129"/>
      <c r="M400" s="129"/>
      <c r="N400" s="130"/>
      <c r="O400" s="130"/>
      <c r="P400" s="129"/>
    </row>
    <row r="401" spans="1:16" ht="91.5" customHeight="1" x14ac:dyDescent="0.25">
      <c r="A401" s="387"/>
      <c r="B401" s="390"/>
      <c r="C401" s="390"/>
      <c r="D401" s="387"/>
      <c r="E401" s="387"/>
      <c r="F401" s="390"/>
      <c r="G401" s="380"/>
      <c r="H401" s="154">
        <f>IF(Matriz_V8!I1968="","",Matriz_V8!I1968)</f>
        <v>78.400000000000006</v>
      </c>
      <c r="I401" s="128" t="str">
        <f>IF(Matriz_V8!J1968="","",Matriz_V8!J1968)</f>
        <v/>
      </c>
      <c r="J401" s="371" t="str">
        <f>IF(Matriz_V8!AR1968="","",Matriz_V8!AR1968)</f>
        <v/>
      </c>
      <c r="K401" s="372"/>
      <c r="L401" s="134"/>
      <c r="M401" s="129"/>
      <c r="N401" s="130"/>
      <c r="O401" s="130"/>
      <c r="P401" s="129"/>
    </row>
    <row r="402" spans="1:16" ht="91.5" customHeight="1" x14ac:dyDescent="0.25">
      <c r="A402" s="388"/>
      <c r="B402" s="391"/>
      <c r="C402" s="391"/>
      <c r="D402" s="388"/>
      <c r="E402" s="388"/>
      <c r="F402" s="391"/>
      <c r="G402" s="381"/>
      <c r="H402" s="154">
        <f>IF(Matriz_V8!I1973="","",Matriz_V8!I1973)</f>
        <v>78.5</v>
      </c>
      <c r="I402" s="128" t="str">
        <f>IF(Matriz_V8!J1973="","",Matriz_V8!J1973)</f>
        <v/>
      </c>
      <c r="J402" s="371" t="str">
        <f>IF(Matriz_V8!AR1973="","",Matriz_V8!AR1973)</f>
        <v/>
      </c>
      <c r="K402" s="372"/>
      <c r="L402" s="134"/>
      <c r="M402" s="129"/>
      <c r="N402" s="130"/>
      <c r="O402" s="130"/>
      <c r="P402" s="129"/>
    </row>
    <row r="403" spans="1:16" ht="91.5" customHeight="1" x14ac:dyDescent="0.25">
      <c r="A403" s="382" t="str">
        <f>IF(Matriz_V8!A1978="","",Matriz_V8!A1978)</f>
        <v/>
      </c>
      <c r="B403" s="373" t="str">
        <f>IF(Matriz_V8!E1978="","",Matriz_V8!E1978)</f>
        <v/>
      </c>
      <c r="C403" s="373" t="str">
        <f>IF(Matriz_V8!G1978="","",Matriz_V8!G1978)</f>
        <v/>
      </c>
      <c r="D403" s="385" t="str">
        <f>IF(Matriz_V8!AF1978="","",Matriz_V8!AF1978)</f>
        <v/>
      </c>
      <c r="E403" s="385" t="str">
        <f>IF(Matriz_V8!AG1978="","",Matriz_V8!AG1978)</f>
        <v/>
      </c>
      <c r="F403" s="373" t="str">
        <f>CONCATENATE(Matriz_V8!AM1978,Matriz_V8!AN1978,Matriz_V8!AO1978,Matriz_V8!AP1978)</f>
        <v/>
      </c>
      <c r="G403" s="373" t="str">
        <f>IF(Matriz_V8!AQ1978="","",Matriz_V8!AQ1978)</f>
        <v/>
      </c>
      <c r="H403" s="155">
        <f>IF(Matriz_V8!I1978="","",Matriz_V8!I1978)</f>
        <v>79.099999999999994</v>
      </c>
      <c r="I403" s="124" t="str">
        <f>IF(Matriz_V8!J1978="","",Matriz_V8!J1978)</f>
        <v/>
      </c>
      <c r="J403" s="376" t="str">
        <f>IF(Matriz_V8!AR1978="","",Matriz_V8!AR1978)</f>
        <v/>
      </c>
      <c r="K403" s="376"/>
      <c r="L403" s="125"/>
      <c r="M403" s="125"/>
      <c r="N403" s="127"/>
      <c r="O403" s="127"/>
      <c r="P403" s="125"/>
    </row>
    <row r="404" spans="1:16" ht="91.5" customHeight="1" x14ac:dyDescent="0.25">
      <c r="A404" s="383"/>
      <c r="B404" s="374"/>
      <c r="C404" s="374"/>
      <c r="D404" s="383"/>
      <c r="E404" s="383"/>
      <c r="F404" s="374"/>
      <c r="G404" s="374"/>
      <c r="H404" s="155">
        <f>IF(Matriz_V8!I1983="","",Matriz_V8!I1983)</f>
        <v>79.2</v>
      </c>
      <c r="I404" s="124" t="str">
        <f>IF(Matriz_V8!J1983="","",Matriz_V8!J1983)</f>
        <v/>
      </c>
      <c r="J404" s="376" t="str">
        <f>IF(Matriz_V8!AR1983="","",Matriz_V8!AR1983)</f>
        <v/>
      </c>
      <c r="K404" s="376"/>
      <c r="L404" s="125"/>
      <c r="M404" s="125"/>
      <c r="N404" s="127"/>
      <c r="O404" s="127"/>
      <c r="P404" s="125"/>
    </row>
    <row r="405" spans="1:16" ht="91.5" customHeight="1" x14ac:dyDescent="0.25">
      <c r="A405" s="383"/>
      <c r="B405" s="374"/>
      <c r="C405" s="374"/>
      <c r="D405" s="383"/>
      <c r="E405" s="383"/>
      <c r="F405" s="374"/>
      <c r="G405" s="374"/>
      <c r="H405" s="155">
        <f>IF(Matriz_V8!I1988="","",Matriz_V8!I1988)</f>
        <v>79.3</v>
      </c>
      <c r="I405" s="124" t="str">
        <f>IF(Matriz_V8!J1988="","",Matriz_V8!J1988)</f>
        <v/>
      </c>
      <c r="J405" s="376" t="str">
        <f>IF(Matriz_V8!AR1988="","",Matriz_V8!AR1988)</f>
        <v/>
      </c>
      <c r="K405" s="376"/>
      <c r="L405" s="125"/>
      <c r="M405" s="125"/>
      <c r="N405" s="127"/>
      <c r="O405" s="127"/>
      <c r="P405" s="125"/>
    </row>
    <row r="406" spans="1:16" ht="91.5" customHeight="1" x14ac:dyDescent="0.25">
      <c r="A406" s="383"/>
      <c r="B406" s="374"/>
      <c r="C406" s="374"/>
      <c r="D406" s="383"/>
      <c r="E406" s="383"/>
      <c r="F406" s="374"/>
      <c r="G406" s="374"/>
      <c r="H406" s="155">
        <f>IF(Matriz_V8!I1993="","",Matriz_V8!I1993)</f>
        <v>79.400000000000006</v>
      </c>
      <c r="I406" s="124" t="str">
        <f>IF(Matriz_V8!J1993="","",Matriz_V8!J1993)</f>
        <v/>
      </c>
      <c r="J406" s="377" t="str">
        <f>IF(Matriz_V8!AR1993="","",Matriz_V8!AR1993)</f>
        <v/>
      </c>
      <c r="K406" s="378"/>
      <c r="L406" s="133"/>
      <c r="M406" s="125"/>
      <c r="N406" s="127"/>
      <c r="O406" s="127"/>
      <c r="P406" s="125"/>
    </row>
    <row r="407" spans="1:16" ht="91.5" customHeight="1" x14ac:dyDescent="0.25">
      <c r="A407" s="384"/>
      <c r="B407" s="375"/>
      <c r="C407" s="375"/>
      <c r="D407" s="384"/>
      <c r="E407" s="384"/>
      <c r="F407" s="375"/>
      <c r="G407" s="375"/>
      <c r="H407" s="155">
        <f>IF(Matriz_V8!I1998="","",Matriz_V8!I1998)</f>
        <v>79.5</v>
      </c>
      <c r="I407" s="124" t="str">
        <f>IF(Matriz_V8!J1998="","",Matriz_V8!J1998)</f>
        <v/>
      </c>
      <c r="J407" s="377" t="str">
        <f>IF(Matriz_V8!AR1998="","",Matriz_V8!AR1998)</f>
        <v/>
      </c>
      <c r="K407" s="378"/>
      <c r="L407" s="133"/>
      <c r="M407" s="125"/>
      <c r="N407" s="127"/>
      <c r="O407" s="127"/>
      <c r="P407" s="125"/>
    </row>
    <row r="408" spans="1:16" ht="91.5" customHeight="1" x14ac:dyDescent="0.25">
      <c r="A408" s="386" t="str">
        <f>IF(Matriz_V8!A2003="","",Matriz_V8!A2003)</f>
        <v/>
      </c>
      <c r="B408" s="389" t="str">
        <f>IF(Matriz_V8!E2003="","",Matriz_V8!E2003)</f>
        <v/>
      </c>
      <c r="C408" s="389" t="str">
        <f>IF(Matriz_V8!G2003="","",Matriz_V8!G2003)</f>
        <v/>
      </c>
      <c r="D408" s="392" t="str">
        <f>IF(Matriz_V8!AF2003="","",Matriz_V8!AF2003)</f>
        <v/>
      </c>
      <c r="E408" s="392" t="str">
        <f>IF(Matriz_V8!AG2003="","",Matriz_V8!AG2003)</f>
        <v/>
      </c>
      <c r="F408" s="389" t="str">
        <f>CONCATENATE(Matriz_V8!AM2003,Matriz_V8!AN2003,Matriz_V8!AO2003,Matriz_V8!AP2003)</f>
        <v/>
      </c>
      <c r="G408" s="379" t="str">
        <f>IF(Matriz_V8!AQ2003="","",Matriz_V8!AQ2003)</f>
        <v/>
      </c>
      <c r="H408" s="154">
        <f>IF(Matriz_V8!I2003="","",Matriz_V8!I2003)</f>
        <v>80.099999999999994</v>
      </c>
      <c r="I408" s="128" t="str">
        <f>IF(Matriz_V8!J2003="","",Matriz_V8!J2003)</f>
        <v/>
      </c>
      <c r="J408" s="370" t="str">
        <f>IF(Matriz_V8!AR2003="","",Matriz_V8!AR2003)</f>
        <v/>
      </c>
      <c r="K408" s="370"/>
      <c r="L408" s="129"/>
      <c r="M408" s="129"/>
      <c r="N408" s="130"/>
      <c r="O408" s="130"/>
      <c r="P408" s="129"/>
    </row>
    <row r="409" spans="1:16" ht="91.5" customHeight="1" x14ac:dyDescent="0.25">
      <c r="A409" s="387"/>
      <c r="B409" s="390"/>
      <c r="C409" s="390"/>
      <c r="D409" s="387"/>
      <c r="E409" s="387"/>
      <c r="F409" s="390"/>
      <c r="G409" s="380"/>
      <c r="H409" s="154">
        <f>IF(Matriz_V8!I2008="","",Matriz_V8!I2008)</f>
        <v>80.2</v>
      </c>
      <c r="I409" s="128" t="str">
        <f>IF(Matriz_V8!J2008="","",Matriz_V8!J2008)</f>
        <v/>
      </c>
      <c r="J409" s="370" t="str">
        <f>IF(Matriz_V8!AR2008="","",Matriz_V8!AR2008)</f>
        <v/>
      </c>
      <c r="K409" s="370"/>
      <c r="L409" s="129"/>
      <c r="M409" s="129"/>
      <c r="N409" s="130"/>
      <c r="O409" s="130"/>
      <c r="P409" s="129"/>
    </row>
    <row r="410" spans="1:16" ht="91.5" customHeight="1" x14ac:dyDescent="0.25">
      <c r="A410" s="387"/>
      <c r="B410" s="390"/>
      <c r="C410" s="390"/>
      <c r="D410" s="387"/>
      <c r="E410" s="387"/>
      <c r="F410" s="390"/>
      <c r="G410" s="380"/>
      <c r="H410" s="154">
        <f>IF(Matriz_V8!I2013="","",Matriz_V8!I2013)</f>
        <v>80.3</v>
      </c>
      <c r="I410" s="128" t="str">
        <f>IF(Matriz_V8!J2013="","",Matriz_V8!J2013)</f>
        <v/>
      </c>
      <c r="J410" s="370" t="str">
        <f>IF(Matriz_V8!AR2013="","",Matriz_V8!AR2013)</f>
        <v/>
      </c>
      <c r="K410" s="370"/>
      <c r="L410" s="129"/>
      <c r="M410" s="129"/>
      <c r="N410" s="130"/>
      <c r="O410" s="130"/>
      <c r="P410" s="129"/>
    </row>
    <row r="411" spans="1:16" ht="91.5" customHeight="1" x14ac:dyDescent="0.25">
      <c r="A411" s="387"/>
      <c r="B411" s="390"/>
      <c r="C411" s="390"/>
      <c r="D411" s="387"/>
      <c r="E411" s="387"/>
      <c r="F411" s="390"/>
      <c r="G411" s="380"/>
      <c r="H411" s="154">
        <f>IF(Matriz_V8!I2018="","",Matriz_V8!I2018)</f>
        <v>80.400000000000006</v>
      </c>
      <c r="I411" s="128" t="str">
        <f>IF(Matriz_V8!J2018="","",Matriz_V8!J2018)</f>
        <v/>
      </c>
      <c r="J411" s="371" t="str">
        <f>IF(Matriz_V8!AR2018="","",Matriz_V8!AR2018)</f>
        <v/>
      </c>
      <c r="K411" s="372"/>
      <c r="L411" s="134"/>
      <c r="M411" s="129"/>
      <c r="N411" s="130"/>
      <c r="O411" s="130"/>
      <c r="P411" s="129"/>
    </row>
    <row r="412" spans="1:16" ht="91.5" customHeight="1" x14ac:dyDescent="0.25">
      <c r="A412" s="388"/>
      <c r="B412" s="391"/>
      <c r="C412" s="391"/>
      <c r="D412" s="388"/>
      <c r="E412" s="388"/>
      <c r="F412" s="391"/>
      <c r="G412" s="381"/>
      <c r="H412" s="154">
        <f>IF(Matriz_V8!I2023="","",Matriz_V8!I2023)</f>
        <v>80.5</v>
      </c>
      <c r="I412" s="128" t="str">
        <f>IF(Matriz_V8!J2023="","",Matriz_V8!J2023)</f>
        <v/>
      </c>
      <c r="J412" s="371" t="str">
        <f>IF(Matriz_V8!AR2023="","",Matriz_V8!AR2023)</f>
        <v/>
      </c>
      <c r="K412" s="372"/>
      <c r="L412" s="134"/>
      <c r="M412" s="129"/>
      <c r="N412" s="130"/>
      <c r="O412" s="130"/>
      <c r="P412" s="129"/>
    </row>
  </sheetData>
  <sheetProtection sheet="1"/>
  <mergeCells count="970">
    <mergeCell ref="A408:A412"/>
    <mergeCell ref="B408:B412"/>
    <mergeCell ref="C408:C412"/>
    <mergeCell ref="D408:D412"/>
    <mergeCell ref="E408:E412"/>
    <mergeCell ref="F408:F412"/>
    <mergeCell ref="G208:G212"/>
    <mergeCell ref="J208:K208"/>
    <mergeCell ref="J209:K209"/>
    <mergeCell ref="G213:G217"/>
    <mergeCell ref="J213:K213"/>
    <mergeCell ref="J214:K214"/>
    <mergeCell ref="J215:K215"/>
    <mergeCell ref="J216:K216"/>
    <mergeCell ref="J217:K217"/>
    <mergeCell ref="A213:A217"/>
    <mergeCell ref="B213:B217"/>
    <mergeCell ref="C213:C217"/>
    <mergeCell ref="D213:D217"/>
    <mergeCell ref="E213:E217"/>
    <mergeCell ref="F213:F217"/>
    <mergeCell ref="G218:G222"/>
    <mergeCell ref="J218:K218"/>
    <mergeCell ref="J219:K219"/>
    <mergeCell ref="J203:K203"/>
    <mergeCell ref="J204:K204"/>
    <mergeCell ref="J205:K205"/>
    <mergeCell ref="J212:K212"/>
    <mergeCell ref="J210:K210"/>
    <mergeCell ref="J211:K211"/>
    <mergeCell ref="A203:A207"/>
    <mergeCell ref="B203:B207"/>
    <mergeCell ref="C203:C207"/>
    <mergeCell ref="D203:D207"/>
    <mergeCell ref="E203:E207"/>
    <mergeCell ref="F203:F207"/>
    <mergeCell ref="A208:A212"/>
    <mergeCell ref="B208:B212"/>
    <mergeCell ref="C208:C212"/>
    <mergeCell ref="D208:D212"/>
    <mergeCell ref="E208:E212"/>
    <mergeCell ref="F208:F212"/>
    <mergeCell ref="G203:G207"/>
    <mergeCell ref="J206:K206"/>
    <mergeCell ref="J207:K207"/>
    <mergeCell ref="A198:A202"/>
    <mergeCell ref="B198:B202"/>
    <mergeCell ref="C198:C202"/>
    <mergeCell ref="D198:D202"/>
    <mergeCell ref="E198:E202"/>
    <mergeCell ref="F198:F202"/>
    <mergeCell ref="J202:K202"/>
    <mergeCell ref="A193:A197"/>
    <mergeCell ref="B193:B197"/>
    <mergeCell ref="C193:C197"/>
    <mergeCell ref="D193:D197"/>
    <mergeCell ref="E193:E197"/>
    <mergeCell ref="F193:F197"/>
    <mergeCell ref="G198:G202"/>
    <mergeCell ref="J198:K198"/>
    <mergeCell ref="J199:K199"/>
    <mergeCell ref="J200:K200"/>
    <mergeCell ref="J201:K201"/>
    <mergeCell ref="J185:K185"/>
    <mergeCell ref="A188:A192"/>
    <mergeCell ref="B188:B192"/>
    <mergeCell ref="C188:C192"/>
    <mergeCell ref="D188:D192"/>
    <mergeCell ref="E188:E192"/>
    <mergeCell ref="J195:K195"/>
    <mergeCell ref="F188:F192"/>
    <mergeCell ref="J192:K192"/>
    <mergeCell ref="A183:A187"/>
    <mergeCell ref="B183:B187"/>
    <mergeCell ref="C183:C187"/>
    <mergeCell ref="D183:D187"/>
    <mergeCell ref="E183:E187"/>
    <mergeCell ref="F183:F187"/>
    <mergeCell ref="G183:G187"/>
    <mergeCell ref="J186:K186"/>
    <mergeCell ref="G193:G197"/>
    <mergeCell ref="J196:K196"/>
    <mergeCell ref="J197:K197"/>
    <mergeCell ref="G188:G192"/>
    <mergeCell ref="J188:K188"/>
    <mergeCell ref="J189:K189"/>
    <mergeCell ref="J190:K190"/>
    <mergeCell ref="A178:A182"/>
    <mergeCell ref="B178:B182"/>
    <mergeCell ref="C178:C182"/>
    <mergeCell ref="D178:D182"/>
    <mergeCell ref="E178:E182"/>
    <mergeCell ref="F178:F182"/>
    <mergeCell ref="J182:K182"/>
    <mergeCell ref="A173:A177"/>
    <mergeCell ref="B173:B177"/>
    <mergeCell ref="C173:C177"/>
    <mergeCell ref="D173:D177"/>
    <mergeCell ref="E173:E177"/>
    <mergeCell ref="F173:F177"/>
    <mergeCell ref="J181:K181"/>
    <mergeCell ref="A168:A172"/>
    <mergeCell ref="B168:B172"/>
    <mergeCell ref="C168:C172"/>
    <mergeCell ref="D168:D172"/>
    <mergeCell ref="E168:E172"/>
    <mergeCell ref="J175:K175"/>
    <mergeCell ref="F168:F172"/>
    <mergeCell ref="J172:K172"/>
    <mergeCell ref="A163:A167"/>
    <mergeCell ref="B163:B167"/>
    <mergeCell ref="C163:C167"/>
    <mergeCell ref="D163:D167"/>
    <mergeCell ref="E163:E167"/>
    <mergeCell ref="F163:F167"/>
    <mergeCell ref="G163:G167"/>
    <mergeCell ref="J166:K166"/>
    <mergeCell ref="A158:A162"/>
    <mergeCell ref="B158:B162"/>
    <mergeCell ref="C158:C162"/>
    <mergeCell ref="D158:D162"/>
    <mergeCell ref="E158:E162"/>
    <mergeCell ref="F158:F162"/>
    <mergeCell ref="J162:K162"/>
    <mergeCell ref="A153:A157"/>
    <mergeCell ref="B153:B157"/>
    <mergeCell ref="C153:C157"/>
    <mergeCell ref="D153:D157"/>
    <mergeCell ref="E153:E157"/>
    <mergeCell ref="F153:F157"/>
    <mergeCell ref="J157:K157"/>
    <mergeCell ref="A148:A152"/>
    <mergeCell ref="B148:B152"/>
    <mergeCell ref="C148:C152"/>
    <mergeCell ref="D148:D152"/>
    <mergeCell ref="E148:E152"/>
    <mergeCell ref="J155:K155"/>
    <mergeCell ref="F148:F152"/>
    <mergeCell ref="J152:K152"/>
    <mergeCell ref="A143:A147"/>
    <mergeCell ref="B143:B147"/>
    <mergeCell ref="C143:C147"/>
    <mergeCell ref="D143:D147"/>
    <mergeCell ref="E143:E147"/>
    <mergeCell ref="F143:F147"/>
    <mergeCell ref="G143:G147"/>
    <mergeCell ref="J146:K146"/>
    <mergeCell ref="J148:K148"/>
    <mergeCell ref="J149:K149"/>
    <mergeCell ref="J150:K150"/>
    <mergeCell ref="J151:K151"/>
    <mergeCell ref="J153:K153"/>
    <mergeCell ref="J154:K154"/>
    <mergeCell ref="G148:G152"/>
    <mergeCell ref="F118:F122"/>
    <mergeCell ref="A123:A127"/>
    <mergeCell ref="B123:B127"/>
    <mergeCell ref="C123:C127"/>
    <mergeCell ref="D123:D127"/>
    <mergeCell ref="E123:E127"/>
    <mergeCell ref="F123:F127"/>
    <mergeCell ref="J136:K136"/>
    <mergeCell ref="J137:K137"/>
    <mergeCell ref="J135:K135"/>
    <mergeCell ref="J134:K134"/>
    <mergeCell ref="G123:G127"/>
    <mergeCell ref="J126:K126"/>
    <mergeCell ref="J127:K127"/>
    <mergeCell ref="J133:K133"/>
    <mergeCell ref="A133:A137"/>
    <mergeCell ref="B133:B137"/>
    <mergeCell ref="E128:E132"/>
    <mergeCell ref="F128:F132"/>
    <mergeCell ref="C133:C137"/>
    <mergeCell ref="D133:D137"/>
    <mergeCell ref="E133:E137"/>
    <mergeCell ref="F133:F137"/>
    <mergeCell ref="J124:K124"/>
    <mergeCell ref="A128:A132"/>
    <mergeCell ref="B128:B132"/>
    <mergeCell ref="C128:C132"/>
    <mergeCell ref="D128:D132"/>
    <mergeCell ref="G138:G142"/>
    <mergeCell ref="J138:K138"/>
    <mergeCell ref="J139:K139"/>
    <mergeCell ref="J140:K140"/>
    <mergeCell ref="J141:K141"/>
    <mergeCell ref="G128:G132"/>
    <mergeCell ref="J128:K128"/>
    <mergeCell ref="J129:K129"/>
    <mergeCell ref="J130:K130"/>
    <mergeCell ref="J131:K131"/>
    <mergeCell ref="A138:A142"/>
    <mergeCell ref="B138:B142"/>
    <mergeCell ref="C138:C142"/>
    <mergeCell ref="D138:D142"/>
    <mergeCell ref="E138:E142"/>
    <mergeCell ref="F138:F142"/>
    <mergeCell ref="J142:K142"/>
    <mergeCell ref="J183:K183"/>
    <mergeCell ref="J184:K184"/>
    <mergeCell ref="J147:K147"/>
    <mergeCell ref="G153:G157"/>
    <mergeCell ref="J156:K156"/>
    <mergeCell ref="J125:K125"/>
    <mergeCell ref="J132:K132"/>
    <mergeCell ref="G133:G137"/>
    <mergeCell ref="J173:K173"/>
    <mergeCell ref="J174:K174"/>
    <mergeCell ref="J143:K143"/>
    <mergeCell ref="J144:K144"/>
    <mergeCell ref="J145:K145"/>
    <mergeCell ref="J165:K165"/>
    <mergeCell ref="J191:K191"/>
    <mergeCell ref="J193:K193"/>
    <mergeCell ref="J194:K194"/>
    <mergeCell ref="J167:K167"/>
    <mergeCell ref="G158:G162"/>
    <mergeCell ref="J158:K158"/>
    <mergeCell ref="J159:K159"/>
    <mergeCell ref="J160:K160"/>
    <mergeCell ref="J161:K161"/>
    <mergeCell ref="J163:K163"/>
    <mergeCell ref="J164:K164"/>
    <mergeCell ref="G173:G177"/>
    <mergeCell ref="J176:K176"/>
    <mergeCell ref="J177:K177"/>
    <mergeCell ref="G168:G172"/>
    <mergeCell ref="J168:K168"/>
    <mergeCell ref="J169:K169"/>
    <mergeCell ref="J170:K170"/>
    <mergeCell ref="J171:K171"/>
    <mergeCell ref="J187:K187"/>
    <mergeCell ref="G178:G182"/>
    <mergeCell ref="J178:K178"/>
    <mergeCell ref="J179:K179"/>
    <mergeCell ref="J180:K180"/>
    <mergeCell ref="A113:A117"/>
    <mergeCell ref="B113:B117"/>
    <mergeCell ref="C113:C117"/>
    <mergeCell ref="D113:D117"/>
    <mergeCell ref="E113:E117"/>
    <mergeCell ref="F113:F117"/>
    <mergeCell ref="J123:K123"/>
    <mergeCell ref="G113:G117"/>
    <mergeCell ref="J113:K113"/>
    <mergeCell ref="J114:K114"/>
    <mergeCell ref="J115:K115"/>
    <mergeCell ref="J116:K116"/>
    <mergeCell ref="J117:K117"/>
    <mergeCell ref="G118:G122"/>
    <mergeCell ref="J118:K118"/>
    <mergeCell ref="J119:K119"/>
    <mergeCell ref="J120:K120"/>
    <mergeCell ref="J121:K121"/>
    <mergeCell ref="J122:K122"/>
    <mergeCell ref="A118:A122"/>
    <mergeCell ref="B118:B122"/>
    <mergeCell ref="C118:C122"/>
    <mergeCell ref="D118:D122"/>
    <mergeCell ref="E118:E122"/>
    <mergeCell ref="A33:A37"/>
    <mergeCell ref="B33:B37"/>
    <mergeCell ref="D33:D37"/>
    <mergeCell ref="E33:E37"/>
    <mergeCell ref="F33:F37"/>
    <mergeCell ref="G33:G37"/>
    <mergeCell ref="J33:K33"/>
    <mergeCell ref="J34:K34"/>
    <mergeCell ref="J35:K35"/>
    <mergeCell ref="J36:K36"/>
    <mergeCell ref="J37:K37"/>
    <mergeCell ref="A28:A32"/>
    <mergeCell ref="B28:B32"/>
    <mergeCell ref="D28:D32"/>
    <mergeCell ref="E28:E32"/>
    <mergeCell ref="F28:F32"/>
    <mergeCell ref="G28:G32"/>
    <mergeCell ref="J28:K28"/>
    <mergeCell ref="J29:K29"/>
    <mergeCell ref="J30:K30"/>
    <mergeCell ref="J31:K31"/>
    <mergeCell ref="J32:K32"/>
    <mergeCell ref="A23:A27"/>
    <mergeCell ref="B23:B27"/>
    <mergeCell ref="D23:D27"/>
    <mergeCell ref="E23:E27"/>
    <mergeCell ref="F23:F27"/>
    <mergeCell ref="G23:G27"/>
    <mergeCell ref="J23:K23"/>
    <mergeCell ref="J24:K24"/>
    <mergeCell ref="J25:K25"/>
    <mergeCell ref="J26:K26"/>
    <mergeCell ref="J27:K27"/>
    <mergeCell ref="C23:C27"/>
    <mergeCell ref="A18:A22"/>
    <mergeCell ref="B18:B22"/>
    <mergeCell ref="D18:D22"/>
    <mergeCell ref="E18:E22"/>
    <mergeCell ref="F18:F22"/>
    <mergeCell ref="G18:G22"/>
    <mergeCell ref="C18:C22"/>
    <mergeCell ref="J18:K18"/>
    <mergeCell ref="J19:K19"/>
    <mergeCell ref="J20:K20"/>
    <mergeCell ref="J21:K21"/>
    <mergeCell ref="J22:K22"/>
    <mergeCell ref="J1:K1"/>
    <mergeCell ref="M2:O2"/>
    <mergeCell ref="A38:A42"/>
    <mergeCell ref="B38:B42"/>
    <mergeCell ref="D38:D42"/>
    <mergeCell ref="E38:E42"/>
    <mergeCell ref="F38:F42"/>
    <mergeCell ref="E3:H3"/>
    <mergeCell ref="J3:K3"/>
    <mergeCell ref="J8:K8"/>
    <mergeCell ref="M7:O7"/>
    <mergeCell ref="J16:K16"/>
    <mergeCell ref="J17:K17"/>
    <mergeCell ref="E8:H8"/>
    <mergeCell ref="J12:K12"/>
    <mergeCell ref="J15:K15"/>
    <mergeCell ref="M5:O5"/>
    <mergeCell ref="A13:A17"/>
    <mergeCell ref="B13:B17"/>
    <mergeCell ref="D13:D17"/>
    <mergeCell ref="E13:E17"/>
    <mergeCell ref="F13:F17"/>
    <mergeCell ref="G13:G17"/>
    <mergeCell ref="C13:C17"/>
    <mergeCell ref="G38:G42"/>
    <mergeCell ref="J38:K38"/>
    <mergeCell ref="J39:K39"/>
    <mergeCell ref="J40:K40"/>
    <mergeCell ref="J41:K41"/>
    <mergeCell ref="J42:K42"/>
    <mergeCell ref="J10:K10"/>
    <mergeCell ref="J13:K13"/>
    <mergeCell ref="J14:K14"/>
    <mergeCell ref="A48:A52"/>
    <mergeCell ref="B48:B52"/>
    <mergeCell ref="D48:D52"/>
    <mergeCell ref="E48:E52"/>
    <mergeCell ref="F48:F52"/>
    <mergeCell ref="A43:A47"/>
    <mergeCell ref="B43:B47"/>
    <mergeCell ref="D43:D47"/>
    <mergeCell ref="E43:E47"/>
    <mergeCell ref="F43:F47"/>
    <mergeCell ref="G48:G52"/>
    <mergeCell ref="J48:K48"/>
    <mergeCell ref="J49:K49"/>
    <mergeCell ref="J50:K50"/>
    <mergeCell ref="J51:K51"/>
    <mergeCell ref="J52:K52"/>
    <mergeCell ref="J43:K43"/>
    <mergeCell ref="J44:K44"/>
    <mergeCell ref="J45:K45"/>
    <mergeCell ref="J46:K46"/>
    <mergeCell ref="J47:K47"/>
    <mergeCell ref="G43:G47"/>
    <mergeCell ref="A58:A62"/>
    <mergeCell ref="B58:B62"/>
    <mergeCell ref="D58:D62"/>
    <mergeCell ref="E58:E62"/>
    <mergeCell ref="F58:F62"/>
    <mergeCell ref="A53:A57"/>
    <mergeCell ref="B53:B57"/>
    <mergeCell ref="D53:D57"/>
    <mergeCell ref="E53:E57"/>
    <mergeCell ref="F53:F57"/>
    <mergeCell ref="C53:C57"/>
    <mergeCell ref="C58:C62"/>
    <mergeCell ref="G58:G62"/>
    <mergeCell ref="J58:K58"/>
    <mergeCell ref="J59:K59"/>
    <mergeCell ref="J60:K60"/>
    <mergeCell ref="J61:K61"/>
    <mergeCell ref="J62:K62"/>
    <mergeCell ref="J53:K53"/>
    <mergeCell ref="J54:K54"/>
    <mergeCell ref="J55:K55"/>
    <mergeCell ref="J56:K56"/>
    <mergeCell ref="J57:K57"/>
    <mergeCell ref="G53:G57"/>
    <mergeCell ref="A68:A72"/>
    <mergeCell ref="B68:B72"/>
    <mergeCell ref="D68:D72"/>
    <mergeCell ref="E68:E72"/>
    <mergeCell ref="F68:F72"/>
    <mergeCell ref="A63:A67"/>
    <mergeCell ref="B63:B67"/>
    <mergeCell ref="D63:D67"/>
    <mergeCell ref="E63:E67"/>
    <mergeCell ref="F63:F67"/>
    <mergeCell ref="C63:C67"/>
    <mergeCell ref="C68:C72"/>
    <mergeCell ref="G68:G72"/>
    <mergeCell ref="J68:K68"/>
    <mergeCell ref="J69:K69"/>
    <mergeCell ref="J70:K70"/>
    <mergeCell ref="J71:K71"/>
    <mergeCell ref="J72:K72"/>
    <mergeCell ref="J63:K63"/>
    <mergeCell ref="J64:K64"/>
    <mergeCell ref="J65:K65"/>
    <mergeCell ref="J66:K66"/>
    <mergeCell ref="J67:K67"/>
    <mergeCell ref="G63:G67"/>
    <mergeCell ref="A78:A82"/>
    <mergeCell ref="B78:B82"/>
    <mergeCell ref="D78:D82"/>
    <mergeCell ref="E78:E82"/>
    <mergeCell ref="F78:F82"/>
    <mergeCell ref="A73:A77"/>
    <mergeCell ref="B73:B77"/>
    <mergeCell ref="D73:D77"/>
    <mergeCell ref="E73:E77"/>
    <mergeCell ref="F73:F77"/>
    <mergeCell ref="C73:C77"/>
    <mergeCell ref="C78:C82"/>
    <mergeCell ref="G78:G82"/>
    <mergeCell ref="J78:K78"/>
    <mergeCell ref="J79:K79"/>
    <mergeCell ref="J80:K80"/>
    <mergeCell ref="J81:K81"/>
    <mergeCell ref="J82:K82"/>
    <mergeCell ref="J73:K73"/>
    <mergeCell ref="J74:K74"/>
    <mergeCell ref="J75:K75"/>
    <mergeCell ref="J76:K76"/>
    <mergeCell ref="J77:K77"/>
    <mergeCell ref="G73:G77"/>
    <mergeCell ref="A88:A92"/>
    <mergeCell ref="B88:B92"/>
    <mergeCell ref="D88:D92"/>
    <mergeCell ref="E88:E92"/>
    <mergeCell ref="F88:F92"/>
    <mergeCell ref="A83:A87"/>
    <mergeCell ref="B83:B87"/>
    <mergeCell ref="D83:D87"/>
    <mergeCell ref="E83:E87"/>
    <mergeCell ref="F83:F87"/>
    <mergeCell ref="C83:C87"/>
    <mergeCell ref="G88:G92"/>
    <mergeCell ref="J88:K88"/>
    <mergeCell ref="J89:K89"/>
    <mergeCell ref="J90:K90"/>
    <mergeCell ref="J91:K91"/>
    <mergeCell ref="J92:K92"/>
    <mergeCell ref="J83:K83"/>
    <mergeCell ref="J84:K84"/>
    <mergeCell ref="J85:K85"/>
    <mergeCell ref="J86:K86"/>
    <mergeCell ref="J87:K87"/>
    <mergeCell ref="G83:G87"/>
    <mergeCell ref="J93:K93"/>
    <mergeCell ref="J94:K94"/>
    <mergeCell ref="J95:K95"/>
    <mergeCell ref="J96:K96"/>
    <mergeCell ref="J97:K97"/>
    <mergeCell ref="A98:A102"/>
    <mergeCell ref="B98:B102"/>
    <mergeCell ref="D98:D102"/>
    <mergeCell ref="E98:E102"/>
    <mergeCell ref="F98:F102"/>
    <mergeCell ref="A93:A97"/>
    <mergeCell ref="B93:B97"/>
    <mergeCell ref="D93:D97"/>
    <mergeCell ref="E93:E97"/>
    <mergeCell ref="F93:F97"/>
    <mergeCell ref="G93:G97"/>
    <mergeCell ref="C93:C97"/>
    <mergeCell ref="C98:C102"/>
    <mergeCell ref="A108:A112"/>
    <mergeCell ref="B108:B112"/>
    <mergeCell ref="D108:D112"/>
    <mergeCell ref="E108:E112"/>
    <mergeCell ref="F108:F112"/>
    <mergeCell ref="A103:A107"/>
    <mergeCell ref="B103:B107"/>
    <mergeCell ref="D103:D107"/>
    <mergeCell ref="E103:E107"/>
    <mergeCell ref="F103:F107"/>
    <mergeCell ref="C103:C107"/>
    <mergeCell ref="C108:C112"/>
    <mergeCell ref="C38:C42"/>
    <mergeCell ref="C28:C32"/>
    <mergeCell ref="C33:C37"/>
    <mergeCell ref="C43:C47"/>
    <mergeCell ref="C48:C52"/>
    <mergeCell ref="G108:G112"/>
    <mergeCell ref="J108:K108"/>
    <mergeCell ref="J109:K109"/>
    <mergeCell ref="J110:K110"/>
    <mergeCell ref="J111:K111"/>
    <mergeCell ref="J112:K112"/>
    <mergeCell ref="J103:K103"/>
    <mergeCell ref="J104:K104"/>
    <mergeCell ref="J105:K105"/>
    <mergeCell ref="J106:K106"/>
    <mergeCell ref="J107:K107"/>
    <mergeCell ref="G103:G107"/>
    <mergeCell ref="G98:G102"/>
    <mergeCell ref="J98:K98"/>
    <mergeCell ref="J99:K99"/>
    <mergeCell ref="J100:K100"/>
    <mergeCell ref="J101:K101"/>
    <mergeCell ref="J102:K102"/>
    <mergeCell ref="C88:C92"/>
    <mergeCell ref="J220:K220"/>
    <mergeCell ref="J221:K221"/>
    <mergeCell ref="J222:K222"/>
    <mergeCell ref="A218:A222"/>
    <mergeCell ref="B218:B222"/>
    <mergeCell ref="C218:C222"/>
    <mergeCell ref="D218:D222"/>
    <mergeCell ref="E218:E222"/>
    <mergeCell ref="F218:F222"/>
    <mergeCell ref="G223:G227"/>
    <mergeCell ref="J223:K223"/>
    <mergeCell ref="J224:K224"/>
    <mergeCell ref="J225:K225"/>
    <mergeCell ref="J226:K226"/>
    <mergeCell ref="J227:K227"/>
    <mergeCell ref="A223:A227"/>
    <mergeCell ref="B223:B227"/>
    <mergeCell ref="C223:C227"/>
    <mergeCell ref="D223:D227"/>
    <mergeCell ref="E223:E227"/>
    <mergeCell ref="F223:F227"/>
    <mergeCell ref="G228:G232"/>
    <mergeCell ref="J228:K228"/>
    <mergeCell ref="J229:K229"/>
    <mergeCell ref="J230:K230"/>
    <mergeCell ref="J231:K231"/>
    <mergeCell ref="J232:K232"/>
    <mergeCell ref="A228:A232"/>
    <mergeCell ref="B228:B232"/>
    <mergeCell ref="C228:C232"/>
    <mergeCell ref="D228:D232"/>
    <mergeCell ref="E228:E232"/>
    <mergeCell ref="F228:F232"/>
    <mergeCell ref="G233:G237"/>
    <mergeCell ref="J233:K233"/>
    <mergeCell ref="J234:K234"/>
    <mergeCell ref="J235:K235"/>
    <mergeCell ref="J236:K236"/>
    <mergeCell ref="J237:K237"/>
    <mergeCell ref="A233:A237"/>
    <mergeCell ref="B233:B237"/>
    <mergeCell ref="C233:C237"/>
    <mergeCell ref="D233:D237"/>
    <mergeCell ref="E233:E237"/>
    <mergeCell ref="F233:F237"/>
    <mergeCell ref="G238:G242"/>
    <mergeCell ref="J238:K238"/>
    <mergeCell ref="J239:K239"/>
    <mergeCell ref="J240:K240"/>
    <mergeCell ref="J241:K241"/>
    <mergeCell ref="J242:K242"/>
    <mergeCell ref="A238:A242"/>
    <mergeCell ref="B238:B242"/>
    <mergeCell ref="C238:C242"/>
    <mergeCell ref="D238:D242"/>
    <mergeCell ref="E238:E242"/>
    <mergeCell ref="F238:F242"/>
    <mergeCell ref="G243:G247"/>
    <mergeCell ref="J243:K243"/>
    <mergeCell ref="J244:K244"/>
    <mergeCell ref="J245:K245"/>
    <mergeCell ref="J246:K246"/>
    <mergeCell ref="J247:K247"/>
    <mergeCell ref="A243:A247"/>
    <mergeCell ref="B243:B247"/>
    <mergeCell ref="C243:C247"/>
    <mergeCell ref="D243:D247"/>
    <mergeCell ref="E243:E247"/>
    <mergeCell ref="F243:F247"/>
    <mergeCell ref="G248:G252"/>
    <mergeCell ref="J248:K248"/>
    <mergeCell ref="J249:K249"/>
    <mergeCell ref="J250:K250"/>
    <mergeCell ref="J251:K251"/>
    <mergeCell ref="J252:K252"/>
    <mergeCell ref="A248:A252"/>
    <mergeCell ref="B248:B252"/>
    <mergeCell ref="C248:C252"/>
    <mergeCell ref="D248:D252"/>
    <mergeCell ref="E248:E252"/>
    <mergeCell ref="F248:F252"/>
    <mergeCell ref="G253:G257"/>
    <mergeCell ref="J253:K253"/>
    <mergeCell ref="J254:K254"/>
    <mergeCell ref="J255:K255"/>
    <mergeCell ref="J256:K256"/>
    <mergeCell ref="J257:K257"/>
    <mergeCell ref="A253:A257"/>
    <mergeCell ref="B253:B257"/>
    <mergeCell ref="C253:C257"/>
    <mergeCell ref="D253:D257"/>
    <mergeCell ref="E253:E257"/>
    <mergeCell ref="F253:F257"/>
    <mergeCell ref="G258:G262"/>
    <mergeCell ref="J258:K258"/>
    <mergeCell ref="J259:K259"/>
    <mergeCell ref="J260:K260"/>
    <mergeCell ref="J261:K261"/>
    <mergeCell ref="J262:K262"/>
    <mergeCell ref="A258:A262"/>
    <mergeCell ref="B258:B262"/>
    <mergeCell ref="C258:C262"/>
    <mergeCell ref="D258:D262"/>
    <mergeCell ref="E258:E262"/>
    <mergeCell ref="F258:F262"/>
    <mergeCell ref="G263:G267"/>
    <mergeCell ref="J263:K263"/>
    <mergeCell ref="J264:K264"/>
    <mergeCell ref="J265:K265"/>
    <mergeCell ref="J266:K266"/>
    <mergeCell ref="J267:K267"/>
    <mergeCell ref="A263:A267"/>
    <mergeCell ref="B263:B267"/>
    <mergeCell ref="C263:C267"/>
    <mergeCell ref="D263:D267"/>
    <mergeCell ref="E263:E267"/>
    <mergeCell ref="F263:F267"/>
    <mergeCell ref="G268:G272"/>
    <mergeCell ref="J268:K268"/>
    <mergeCell ref="J269:K269"/>
    <mergeCell ref="J270:K270"/>
    <mergeCell ref="J271:K271"/>
    <mergeCell ref="J272:K272"/>
    <mergeCell ref="A268:A272"/>
    <mergeCell ref="B268:B272"/>
    <mergeCell ref="C268:C272"/>
    <mergeCell ref="D268:D272"/>
    <mergeCell ref="E268:E272"/>
    <mergeCell ref="F268:F272"/>
    <mergeCell ref="G273:G277"/>
    <mergeCell ref="J273:K273"/>
    <mergeCell ref="J274:K274"/>
    <mergeCell ref="J275:K275"/>
    <mergeCell ref="J276:K276"/>
    <mergeCell ref="J277:K277"/>
    <mergeCell ref="A273:A277"/>
    <mergeCell ref="B273:B277"/>
    <mergeCell ref="C273:C277"/>
    <mergeCell ref="D273:D277"/>
    <mergeCell ref="E273:E277"/>
    <mergeCell ref="F273:F277"/>
    <mergeCell ref="G278:G282"/>
    <mergeCell ref="J278:K278"/>
    <mergeCell ref="J279:K279"/>
    <mergeCell ref="J280:K280"/>
    <mergeCell ref="J281:K281"/>
    <mergeCell ref="J282:K282"/>
    <mergeCell ref="A278:A282"/>
    <mergeCell ref="B278:B282"/>
    <mergeCell ref="C278:C282"/>
    <mergeCell ref="D278:D282"/>
    <mergeCell ref="E278:E282"/>
    <mergeCell ref="F278:F282"/>
    <mergeCell ref="G283:G287"/>
    <mergeCell ref="J283:K283"/>
    <mergeCell ref="J284:K284"/>
    <mergeCell ref="J285:K285"/>
    <mergeCell ref="J286:K286"/>
    <mergeCell ref="J287:K287"/>
    <mergeCell ref="A283:A287"/>
    <mergeCell ref="B283:B287"/>
    <mergeCell ref="C283:C287"/>
    <mergeCell ref="D283:D287"/>
    <mergeCell ref="E283:E287"/>
    <mergeCell ref="F283:F287"/>
    <mergeCell ref="G288:G292"/>
    <mergeCell ref="J288:K288"/>
    <mergeCell ref="J289:K289"/>
    <mergeCell ref="J290:K290"/>
    <mergeCell ref="J291:K291"/>
    <mergeCell ref="J292:K292"/>
    <mergeCell ref="A288:A292"/>
    <mergeCell ref="B288:B292"/>
    <mergeCell ref="C288:C292"/>
    <mergeCell ref="D288:D292"/>
    <mergeCell ref="E288:E292"/>
    <mergeCell ref="F288:F292"/>
    <mergeCell ref="G293:G297"/>
    <mergeCell ref="J293:K293"/>
    <mergeCell ref="J294:K294"/>
    <mergeCell ref="J295:K295"/>
    <mergeCell ref="J296:K296"/>
    <mergeCell ref="J297:K297"/>
    <mergeCell ref="A293:A297"/>
    <mergeCell ref="B293:B297"/>
    <mergeCell ref="C293:C297"/>
    <mergeCell ref="D293:D297"/>
    <mergeCell ref="E293:E297"/>
    <mergeCell ref="F293:F297"/>
    <mergeCell ref="G298:G302"/>
    <mergeCell ref="J298:K298"/>
    <mergeCell ref="J299:K299"/>
    <mergeCell ref="J300:K300"/>
    <mergeCell ref="J301:K301"/>
    <mergeCell ref="J302:K302"/>
    <mergeCell ref="A298:A302"/>
    <mergeCell ref="B298:B302"/>
    <mergeCell ref="C298:C302"/>
    <mergeCell ref="D298:D302"/>
    <mergeCell ref="E298:E302"/>
    <mergeCell ref="F298:F302"/>
    <mergeCell ref="G303:G307"/>
    <mergeCell ref="J303:K303"/>
    <mergeCell ref="J304:K304"/>
    <mergeCell ref="J305:K305"/>
    <mergeCell ref="J306:K306"/>
    <mergeCell ref="J307:K307"/>
    <mergeCell ref="A303:A307"/>
    <mergeCell ref="B303:B307"/>
    <mergeCell ref="C303:C307"/>
    <mergeCell ref="D303:D307"/>
    <mergeCell ref="E303:E307"/>
    <mergeCell ref="F303:F307"/>
    <mergeCell ref="G308:G312"/>
    <mergeCell ref="J308:K308"/>
    <mergeCell ref="J309:K309"/>
    <mergeCell ref="J310:K310"/>
    <mergeCell ref="J311:K311"/>
    <mergeCell ref="J312:K312"/>
    <mergeCell ref="A308:A312"/>
    <mergeCell ref="B308:B312"/>
    <mergeCell ref="C308:C312"/>
    <mergeCell ref="D308:D312"/>
    <mergeCell ref="E308:E312"/>
    <mergeCell ref="F308:F312"/>
    <mergeCell ref="G313:G317"/>
    <mergeCell ref="J313:K313"/>
    <mergeCell ref="J314:K314"/>
    <mergeCell ref="J315:K315"/>
    <mergeCell ref="J316:K316"/>
    <mergeCell ref="J317:K317"/>
    <mergeCell ref="A313:A317"/>
    <mergeCell ref="B313:B317"/>
    <mergeCell ref="C313:C317"/>
    <mergeCell ref="D313:D317"/>
    <mergeCell ref="E313:E317"/>
    <mergeCell ref="F313:F317"/>
    <mergeCell ref="G318:G322"/>
    <mergeCell ref="J318:K318"/>
    <mergeCell ref="J319:K319"/>
    <mergeCell ref="J320:K320"/>
    <mergeCell ref="J321:K321"/>
    <mergeCell ref="J322:K322"/>
    <mergeCell ref="A318:A322"/>
    <mergeCell ref="B318:B322"/>
    <mergeCell ref="C318:C322"/>
    <mergeCell ref="D318:D322"/>
    <mergeCell ref="E318:E322"/>
    <mergeCell ref="F318:F322"/>
    <mergeCell ref="G323:G327"/>
    <mergeCell ref="J323:K323"/>
    <mergeCell ref="J324:K324"/>
    <mergeCell ref="J325:K325"/>
    <mergeCell ref="J326:K326"/>
    <mergeCell ref="J327:K327"/>
    <mergeCell ref="A323:A327"/>
    <mergeCell ref="B323:B327"/>
    <mergeCell ref="C323:C327"/>
    <mergeCell ref="D323:D327"/>
    <mergeCell ref="E323:E327"/>
    <mergeCell ref="F323:F327"/>
    <mergeCell ref="G328:G332"/>
    <mergeCell ref="J328:K328"/>
    <mergeCell ref="J329:K329"/>
    <mergeCell ref="J330:K330"/>
    <mergeCell ref="J331:K331"/>
    <mergeCell ref="J332:K332"/>
    <mergeCell ref="A328:A332"/>
    <mergeCell ref="B328:B332"/>
    <mergeCell ref="C328:C332"/>
    <mergeCell ref="D328:D332"/>
    <mergeCell ref="E328:E332"/>
    <mergeCell ref="F328:F332"/>
    <mergeCell ref="G333:G337"/>
    <mergeCell ref="J333:K333"/>
    <mergeCell ref="J334:K334"/>
    <mergeCell ref="J335:K335"/>
    <mergeCell ref="J336:K336"/>
    <mergeCell ref="J337:K337"/>
    <mergeCell ref="A333:A337"/>
    <mergeCell ref="B333:B337"/>
    <mergeCell ref="C333:C337"/>
    <mergeCell ref="D333:D337"/>
    <mergeCell ref="E333:E337"/>
    <mergeCell ref="F333:F337"/>
    <mergeCell ref="G338:G342"/>
    <mergeCell ref="J338:K338"/>
    <mergeCell ref="J339:K339"/>
    <mergeCell ref="J340:K340"/>
    <mergeCell ref="J341:K341"/>
    <mergeCell ref="J342:K342"/>
    <mergeCell ref="A338:A342"/>
    <mergeCell ref="B338:B342"/>
    <mergeCell ref="C338:C342"/>
    <mergeCell ref="D338:D342"/>
    <mergeCell ref="E338:E342"/>
    <mergeCell ref="F338:F342"/>
    <mergeCell ref="G343:G347"/>
    <mergeCell ref="J343:K343"/>
    <mergeCell ref="J344:K344"/>
    <mergeCell ref="J345:K345"/>
    <mergeCell ref="J346:K346"/>
    <mergeCell ref="J347:K347"/>
    <mergeCell ref="A343:A347"/>
    <mergeCell ref="B343:B347"/>
    <mergeCell ref="C343:C347"/>
    <mergeCell ref="D343:D347"/>
    <mergeCell ref="E343:E347"/>
    <mergeCell ref="F343:F347"/>
    <mergeCell ref="G348:G352"/>
    <mergeCell ref="J348:K348"/>
    <mergeCell ref="J349:K349"/>
    <mergeCell ref="J350:K350"/>
    <mergeCell ref="J351:K351"/>
    <mergeCell ref="J352:K352"/>
    <mergeCell ref="A348:A352"/>
    <mergeCell ref="B348:B352"/>
    <mergeCell ref="C348:C352"/>
    <mergeCell ref="D348:D352"/>
    <mergeCell ref="E348:E352"/>
    <mergeCell ref="F348:F352"/>
    <mergeCell ref="G353:G357"/>
    <mergeCell ref="J353:K353"/>
    <mergeCell ref="J354:K354"/>
    <mergeCell ref="J355:K355"/>
    <mergeCell ref="J356:K356"/>
    <mergeCell ref="J357:K357"/>
    <mergeCell ref="A353:A357"/>
    <mergeCell ref="B353:B357"/>
    <mergeCell ref="C353:C357"/>
    <mergeCell ref="D353:D357"/>
    <mergeCell ref="E353:E357"/>
    <mergeCell ref="F353:F357"/>
    <mergeCell ref="G358:G362"/>
    <mergeCell ref="J358:K358"/>
    <mergeCell ref="J359:K359"/>
    <mergeCell ref="J360:K360"/>
    <mergeCell ref="J361:K361"/>
    <mergeCell ref="J362:K362"/>
    <mergeCell ref="A358:A362"/>
    <mergeCell ref="B358:B362"/>
    <mergeCell ref="C358:C362"/>
    <mergeCell ref="D358:D362"/>
    <mergeCell ref="E358:E362"/>
    <mergeCell ref="F358:F362"/>
    <mergeCell ref="G363:G367"/>
    <mergeCell ref="J363:K363"/>
    <mergeCell ref="J364:K364"/>
    <mergeCell ref="J365:K365"/>
    <mergeCell ref="J366:K366"/>
    <mergeCell ref="J367:K367"/>
    <mergeCell ref="A363:A367"/>
    <mergeCell ref="B363:B367"/>
    <mergeCell ref="C363:C367"/>
    <mergeCell ref="D363:D367"/>
    <mergeCell ref="E363:E367"/>
    <mergeCell ref="F363:F367"/>
    <mergeCell ref="G368:G372"/>
    <mergeCell ref="J368:K368"/>
    <mergeCell ref="J369:K369"/>
    <mergeCell ref="J370:K370"/>
    <mergeCell ref="J371:K371"/>
    <mergeCell ref="J372:K372"/>
    <mergeCell ref="A368:A372"/>
    <mergeCell ref="B368:B372"/>
    <mergeCell ref="C368:C372"/>
    <mergeCell ref="D368:D372"/>
    <mergeCell ref="E368:E372"/>
    <mergeCell ref="F368:F372"/>
    <mergeCell ref="G373:G377"/>
    <mergeCell ref="J373:K373"/>
    <mergeCell ref="J374:K374"/>
    <mergeCell ref="J375:K375"/>
    <mergeCell ref="J376:K376"/>
    <mergeCell ref="J377:K377"/>
    <mergeCell ref="A373:A377"/>
    <mergeCell ref="B373:B377"/>
    <mergeCell ref="C373:C377"/>
    <mergeCell ref="D373:D377"/>
    <mergeCell ref="E373:E377"/>
    <mergeCell ref="F373:F377"/>
    <mergeCell ref="G378:G382"/>
    <mergeCell ref="J378:K378"/>
    <mergeCell ref="J379:K379"/>
    <mergeCell ref="J380:K380"/>
    <mergeCell ref="J381:K381"/>
    <mergeCell ref="J382:K382"/>
    <mergeCell ref="A378:A382"/>
    <mergeCell ref="B378:B382"/>
    <mergeCell ref="C378:C382"/>
    <mergeCell ref="D378:D382"/>
    <mergeCell ref="E378:E382"/>
    <mergeCell ref="F378:F382"/>
    <mergeCell ref="G383:G387"/>
    <mergeCell ref="J383:K383"/>
    <mergeCell ref="J384:K384"/>
    <mergeCell ref="J385:K385"/>
    <mergeCell ref="J386:K386"/>
    <mergeCell ref="J387:K387"/>
    <mergeCell ref="A383:A387"/>
    <mergeCell ref="B383:B387"/>
    <mergeCell ref="C383:C387"/>
    <mergeCell ref="D383:D387"/>
    <mergeCell ref="E383:E387"/>
    <mergeCell ref="F383:F387"/>
    <mergeCell ref="G388:G392"/>
    <mergeCell ref="J388:K388"/>
    <mergeCell ref="J389:K389"/>
    <mergeCell ref="J390:K390"/>
    <mergeCell ref="J391:K391"/>
    <mergeCell ref="J392:K392"/>
    <mergeCell ref="A388:A392"/>
    <mergeCell ref="B388:B392"/>
    <mergeCell ref="C388:C392"/>
    <mergeCell ref="D388:D392"/>
    <mergeCell ref="E388:E392"/>
    <mergeCell ref="F388:F392"/>
    <mergeCell ref="G393:G397"/>
    <mergeCell ref="J393:K393"/>
    <mergeCell ref="J394:K394"/>
    <mergeCell ref="J395:K395"/>
    <mergeCell ref="J396:K396"/>
    <mergeCell ref="J397:K397"/>
    <mergeCell ref="A393:A397"/>
    <mergeCell ref="B393:B397"/>
    <mergeCell ref="C393:C397"/>
    <mergeCell ref="D393:D397"/>
    <mergeCell ref="E393:E397"/>
    <mergeCell ref="F393:F397"/>
    <mergeCell ref="A403:A407"/>
    <mergeCell ref="B403:B407"/>
    <mergeCell ref="C403:C407"/>
    <mergeCell ref="D403:D407"/>
    <mergeCell ref="E403:E407"/>
    <mergeCell ref="F403:F407"/>
    <mergeCell ref="G398:G402"/>
    <mergeCell ref="J398:K398"/>
    <mergeCell ref="J399:K399"/>
    <mergeCell ref="J400:K400"/>
    <mergeCell ref="J401:K401"/>
    <mergeCell ref="J402:K402"/>
    <mergeCell ref="A398:A402"/>
    <mergeCell ref="B398:B402"/>
    <mergeCell ref="C398:C402"/>
    <mergeCell ref="D398:D402"/>
    <mergeCell ref="E398:E402"/>
    <mergeCell ref="F398:F402"/>
    <mergeCell ref="J408:K408"/>
    <mergeCell ref="J409:K409"/>
    <mergeCell ref="J410:K410"/>
    <mergeCell ref="J411:K411"/>
    <mergeCell ref="J412:K412"/>
    <mergeCell ref="G403:G407"/>
    <mergeCell ref="J403:K403"/>
    <mergeCell ref="J404:K404"/>
    <mergeCell ref="J405:K405"/>
    <mergeCell ref="J406:K406"/>
    <mergeCell ref="J407:K407"/>
    <mergeCell ref="G408:G412"/>
  </mergeCells>
  <conditionalFormatting sqref="F13">
    <cfRule type="containsText" dxfId="406" priority="1172" stopIfTrue="1" operator="containsText" text="IV">
      <formula>NOT(ISERROR(SEARCH("IV",F13)))</formula>
    </cfRule>
    <cfRule type="containsText" dxfId="405" priority="1173" stopIfTrue="1" operator="containsText" text="III">
      <formula>NOT(ISERROR(SEARCH("III",F13)))</formula>
    </cfRule>
    <cfRule type="containsText" dxfId="404" priority="1174" stopIfTrue="1" operator="containsText" text="II">
      <formula>NOT(ISERROR(SEARCH("II",F13)))</formula>
    </cfRule>
    <cfRule type="containsText" dxfId="403" priority="1175" stopIfTrue="1" operator="containsText" text="I">
      <formula>NOT(ISERROR(SEARCH("I",F13)))</formula>
    </cfRule>
    <cfRule type="colorScale" priority="1176">
      <colorScale>
        <cfvo type="min"/>
        <cfvo type="percentile" val="50"/>
        <cfvo type="max"/>
        <color rgb="FFF8696B"/>
        <color rgb="FFFCFCFF"/>
        <color rgb="FF63BE7B"/>
      </colorScale>
    </cfRule>
    <cfRule type="colorScale" priority="1177">
      <colorScale>
        <cfvo type="min"/>
        <cfvo type="max"/>
        <color rgb="FFFF7128"/>
        <color rgb="FFFFEF9C"/>
      </colorScale>
    </cfRule>
  </conditionalFormatting>
  <conditionalFormatting sqref="F18">
    <cfRule type="containsText" dxfId="402" priority="463" stopIfTrue="1" operator="containsText" text="IV">
      <formula>NOT(ISERROR(SEARCH("IV",F18)))</formula>
    </cfRule>
    <cfRule type="containsText" dxfId="401" priority="464" stopIfTrue="1" operator="containsText" text="III">
      <formula>NOT(ISERROR(SEARCH("III",F18)))</formula>
    </cfRule>
    <cfRule type="containsText" dxfId="400" priority="465" stopIfTrue="1" operator="containsText" text="II">
      <formula>NOT(ISERROR(SEARCH("II",F18)))</formula>
    </cfRule>
    <cfRule type="containsText" dxfId="399" priority="466" stopIfTrue="1" operator="containsText" text="I">
      <formula>NOT(ISERROR(SEARCH("I",F18)))</formula>
    </cfRule>
    <cfRule type="colorScale" priority="467">
      <colorScale>
        <cfvo type="min"/>
        <cfvo type="percentile" val="50"/>
        <cfvo type="max"/>
        <color rgb="FFF8696B"/>
        <color rgb="FFFCFCFF"/>
        <color rgb="FF63BE7B"/>
      </colorScale>
    </cfRule>
    <cfRule type="colorScale" priority="468">
      <colorScale>
        <cfvo type="min"/>
        <cfvo type="max"/>
        <color rgb="FFFF7128"/>
        <color rgb="FFFFEF9C"/>
      </colorScale>
    </cfRule>
  </conditionalFormatting>
  <conditionalFormatting sqref="F23">
    <cfRule type="containsText" dxfId="398" priority="469" stopIfTrue="1" operator="containsText" text="IV">
      <formula>NOT(ISERROR(SEARCH("IV",F23)))</formula>
    </cfRule>
    <cfRule type="containsText" dxfId="397" priority="470" stopIfTrue="1" operator="containsText" text="III">
      <formula>NOT(ISERROR(SEARCH("III",F23)))</formula>
    </cfRule>
    <cfRule type="containsText" dxfId="396" priority="471" stopIfTrue="1" operator="containsText" text="II">
      <formula>NOT(ISERROR(SEARCH("II",F23)))</formula>
    </cfRule>
    <cfRule type="containsText" dxfId="395" priority="472" stopIfTrue="1" operator="containsText" text="I">
      <formula>NOT(ISERROR(SEARCH("I",F23)))</formula>
    </cfRule>
    <cfRule type="colorScale" priority="473">
      <colorScale>
        <cfvo type="min"/>
        <cfvo type="percentile" val="50"/>
        <cfvo type="max"/>
        <color rgb="FFF8696B"/>
        <color rgb="FFFCFCFF"/>
        <color rgb="FF63BE7B"/>
      </colorScale>
    </cfRule>
    <cfRule type="colorScale" priority="474">
      <colorScale>
        <cfvo type="min"/>
        <cfvo type="max"/>
        <color rgb="FFFF7128"/>
        <color rgb="FFFFEF9C"/>
      </colorScale>
    </cfRule>
  </conditionalFormatting>
  <conditionalFormatting sqref="F28">
    <cfRule type="containsText" dxfId="394" priority="457" stopIfTrue="1" operator="containsText" text="IV">
      <formula>NOT(ISERROR(SEARCH("IV",F28)))</formula>
    </cfRule>
    <cfRule type="containsText" dxfId="393" priority="458" stopIfTrue="1" operator="containsText" text="III">
      <formula>NOT(ISERROR(SEARCH("III",F28)))</formula>
    </cfRule>
    <cfRule type="containsText" dxfId="392" priority="459" stopIfTrue="1" operator="containsText" text="II">
      <formula>NOT(ISERROR(SEARCH("II",F28)))</formula>
    </cfRule>
    <cfRule type="containsText" dxfId="391" priority="460" stopIfTrue="1" operator="containsText" text="I">
      <formula>NOT(ISERROR(SEARCH("I",F28)))</formula>
    </cfRule>
    <cfRule type="colorScale" priority="461">
      <colorScale>
        <cfvo type="min"/>
        <cfvo type="percentile" val="50"/>
        <cfvo type="max"/>
        <color rgb="FFF8696B"/>
        <color rgb="FFFCFCFF"/>
        <color rgb="FF63BE7B"/>
      </colorScale>
    </cfRule>
    <cfRule type="colorScale" priority="462">
      <colorScale>
        <cfvo type="min"/>
        <cfvo type="max"/>
        <color rgb="FFFF7128"/>
        <color rgb="FFFFEF9C"/>
      </colorScale>
    </cfRule>
  </conditionalFormatting>
  <conditionalFormatting sqref="F33">
    <cfRule type="containsText" dxfId="390" priority="451" stopIfTrue="1" operator="containsText" text="IV">
      <formula>NOT(ISERROR(SEARCH("IV",F33)))</formula>
    </cfRule>
    <cfRule type="containsText" dxfId="389" priority="452" stopIfTrue="1" operator="containsText" text="III">
      <formula>NOT(ISERROR(SEARCH("III",F33)))</formula>
    </cfRule>
    <cfRule type="containsText" dxfId="388" priority="453" stopIfTrue="1" operator="containsText" text="II">
      <formula>NOT(ISERROR(SEARCH("II",F33)))</formula>
    </cfRule>
    <cfRule type="containsText" dxfId="387" priority="454" stopIfTrue="1" operator="containsText" text="I">
      <formula>NOT(ISERROR(SEARCH("I",F33)))</formula>
    </cfRule>
    <cfRule type="colorScale" priority="455">
      <colorScale>
        <cfvo type="min"/>
        <cfvo type="percentile" val="50"/>
        <cfvo type="max"/>
        <color rgb="FFF8696B"/>
        <color rgb="FFFCFCFF"/>
        <color rgb="FF63BE7B"/>
      </colorScale>
    </cfRule>
    <cfRule type="colorScale" priority="456">
      <colorScale>
        <cfvo type="min"/>
        <cfvo type="max"/>
        <color rgb="FFFF7128"/>
        <color rgb="FFFFEF9C"/>
      </colorScale>
    </cfRule>
  </conditionalFormatting>
  <conditionalFormatting sqref="F38">
    <cfRule type="containsText" dxfId="386" priority="445" stopIfTrue="1" operator="containsText" text="IV">
      <formula>NOT(ISERROR(SEARCH("IV",F38)))</formula>
    </cfRule>
    <cfRule type="containsText" dxfId="385" priority="446" stopIfTrue="1" operator="containsText" text="III">
      <formula>NOT(ISERROR(SEARCH("III",F38)))</formula>
    </cfRule>
    <cfRule type="containsText" dxfId="384" priority="447" stopIfTrue="1" operator="containsText" text="II">
      <formula>NOT(ISERROR(SEARCH("II",F38)))</formula>
    </cfRule>
    <cfRule type="containsText" dxfId="383" priority="448" stopIfTrue="1" operator="containsText" text="I">
      <formula>NOT(ISERROR(SEARCH("I",F38)))</formula>
    </cfRule>
    <cfRule type="colorScale" priority="449">
      <colorScale>
        <cfvo type="min"/>
        <cfvo type="percentile" val="50"/>
        <cfvo type="max"/>
        <color rgb="FFF8696B"/>
        <color rgb="FFFCFCFF"/>
        <color rgb="FF63BE7B"/>
      </colorScale>
    </cfRule>
    <cfRule type="colorScale" priority="450">
      <colorScale>
        <cfvo type="min"/>
        <cfvo type="max"/>
        <color rgb="FFFF7128"/>
        <color rgb="FFFFEF9C"/>
      </colorScale>
    </cfRule>
  </conditionalFormatting>
  <conditionalFormatting sqref="F43">
    <cfRule type="containsText" dxfId="382" priority="217" stopIfTrue="1" operator="containsText" text="IV">
      <formula>NOT(ISERROR(SEARCH("IV",F43)))</formula>
    </cfRule>
    <cfRule type="containsText" dxfId="381" priority="218" stopIfTrue="1" operator="containsText" text="III">
      <formula>NOT(ISERROR(SEARCH("III",F43)))</formula>
    </cfRule>
    <cfRule type="containsText" dxfId="380" priority="219" stopIfTrue="1" operator="containsText" text="II">
      <formula>NOT(ISERROR(SEARCH("II",F43)))</formula>
    </cfRule>
    <cfRule type="containsText" dxfId="379" priority="220" stopIfTrue="1" operator="containsText" text="I">
      <formula>NOT(ISERROR(SEARCH("I",F43)))</formula>
    </cfRule>
    <cfRule type="colorScale" priority="221">
      <colorScale>
        <cfvo type="min"/>
        <cfvo type="percentile" val="50"/>
        <cfvo type="max"/>
        <color rgb="FFF8696B"/>
        <color rgb="FFFCFCFF"/>
        <color rgb="FF63BE7B"/>
      </colorScale>
    </cfRule>
    <cfRule type="colorScale" priority="222">
      <colorScale>
        <cfvo type="min"/>
        <cfvo type="max"/>
        <color rgb="FFFF7128"/>
        <color rgb="FFFFEF9C"/>
      </colorScale>
    </cfRule>
  </conditionalFormatting>
  <conditionalFormatting sqref="F48">
    <cfRule type="containsText" dxfId="378" priority="439" stopIfTrue="1" operator="containsText" text="IV">
      <formula>NOT(ISERROR(SEARCH("IV",F48)))</formula>
    </cfRule>
    <cfRule type="containsText" dxfId="377" priority="440" stopIfTrue="1" operator="containsText" text="III">
      <formula>NOT(ISERROR(SEARCH("III",F48)))</formula>
    </cfRule>
    <cfRule type="containsText" dxfId="376" priority="441" stopIfTrue="1" operator="containsText" text="II">
      <formula>NOT(ISERROR(SEARCH("II",F48)))</formula>
    </cfRule>
    <cfRule type="containsText" dxfId="375" priority="442" stopIfTrue="1" operator="containsText" text="I">
      <formula>NOT(ISERROR(SEARCH("I",F48)))</formula>
    </cfRule>
    <cfRule type="colorScale" priority="443">
      <colorScale>
        <cfvo type="min"/>
        <cfvo type="percentile" val="50"/>
        <cfvo type="max"/>
        <color rgb="FFF8696B"/>
        <color rgb="FFFCFCFF"/>
        <color rgb="FF63BE7B"/>
      </colorScale>
    </cfRule>
    <cfRule type="colorScale" priority="444">
      <colorScale>
        <cfvo type="min"/>
        <cfvo type="max"/>
        <color rgb="FFFF7128"/>
        <color rgb="FFFFEF9C"/>
      </colorScale>
    </cfRule>
  </conditionalFormatting>
  <conditionalFormatting sqref="F53">
    <cfRule type="containsText" dxfId="374" priority="211" stopIfTrue="1" operator="containsText" text="IV">
      <formula>NOT(ISERROR(SEARCH("IV",F53)))</formula>
    </cfRule>
    <cfRule type="containsText" dxfId="373" priority="212" stopIfTrue="1" operator="containsText" text="III">
      <formula>NOT(ISERROR(SEARCH("III",F53)))</formula>
    </cfRule>
    <cfRule type="containsText" dxfId="372" priority="213" stopIfTrue="1" operator="containsText" text="II">
      <formula>NOT(ISERROR(SEARCH("II",F53)))</formula>
    </cfRule>
    <cfRule type="containsText" dxfId="371" priority="214" stopIfTrue="1" operator="containsText" text="I">
      <formula>NOT(ISERROR(SEARCH("I",F53)))</formula>
    </cfRule>
    <cfRule type="colorScale" priority="215">
      <colorScale>
        <cfvo type="min"/>
        <cfvo type="percentile" val="50"/>
        <cfvo type="max"/>
        <color rgb="FFF8696B"/>
        <color rgb="FFFCFCFF"/>
        <color rgb="FF63BE7B"/>
      </colorScale>
    </cfRule>
    <cfRule type="colorScale" priority="216">
      <colorScale>
        <cfvo type="min"/>
        <cfvo type="max"/>
        <color rgb="FFFF7128"/>
        <color rgb="FFFFEF9C"/>
      </colorScale>
    </cfRule>
  </conditionalFormatting>
  <conditionalFormatting sqref="F58">
    <cfRule type="containsText" dxfId="370" priority="433" stopIfTrue="1" operator="containsText" text="IV">
      <formula>NOT(ISERROR(SEARCH("IV",F58)))</formula>
    </cfRule>
    <cfRule type="containsText" dxfId="369" priority="434" stopIfTrue="1" operator="containsText" text="III">
      <formula>NOT(ISERROR(SEARCH("III",F58)))</formula>
    </cfRule>
    <cfRule type="containsText" dxfId="368" priority="435" stopIfTrue="1" operator="containsText" text="II">
      <formula>NOT(ISERROR(SEARCH("II",F58)))</formula>
    </cfRule>
    <cfRule type="containsText" dxfId="367" priority="436" stopIfTrue="1" operator="containsText" text="I">
      <formula>NOT(ISERROR(SEARCH("I",F58)))</formula>
    </cfRule>
    <cfRule type="colorScale" priority="437">
      <colorScale>
        <cfvo type="min"/>
        <cfvo type="percentile" val="50"/>
        <cfvo type="max"/>
        <color rgb="FFF8696B"/>
        <color rgb="FFFCFCFF"/>
        <color rgb="FF63BE7B"/>
      </colorScale>
    </cfRule>
    <cfRule type="colorScale" priority="438">
      <colorScale>
        <cfvo type="min"/>
        <cfvo type="max"/>
        <color rgb="FFFF7128"/>
        <color rgb="FFFFEF9C"/>
      </colorScale>
    </cfRule>
  </conditionalFormatting>
  <conditionalFormatting sqref="F63">
    <cfRule type="containsText" dxfId="366" priority="205" stopIfTrue="1" operator="containsText" text="IV">
      <formula>NOT(ISERROR(SEARCH("IV",F63)))</formula>
    </cfRule>
    <cfRule type="containsText" dxfId="365" priority="206" stopIfTrue="1" operator="containsText" text="III">
      <formula>NOT(ISERROR(SEARCH("III",F63)))</formula>
    </cfRule>
    <cfRule type="containsText" dxfId="364" priority="207" stopIfTrue="1" operator="containsText" text="II">
      <formula>NOT(ISERROR(SEARCH("II",F63)))</formula>
    </cfRule>
    <cfRule type="containsText" dxfId="363" priority="208" stopIfTrue="1" operator="containsText" text="I">
      <formula>NOT(ISERROR(SEARCH("I",F63)))</formula>
    </cfRule>
    <cfRule type="colorScale" priority="209">
      <colorScale>
        <cfvo type="min"/>
        <cfvo type="percentile" val="50"/>
        <cfvo type="max"/>
        <color rgb="FFF8696B"/>
        <color rgb="FFFCFCFF"/>
        <color rgb="FF63BE7B"/>
      </colorScale>
    </cfRule>
    <cfRule type="colorScale" priority="210">
      <colorScale>
        <cfvo type="min"/>
        <cfvo type="max"/>
        <color rgb="FFFF7128"/>
        <color rgb="FFFFEF9C"/>
      </colorScale>
    </cfRule>
  </conditionalFormatting>
  <conditionalFormatting sqref="F68">
    <cfRule type="containsText" dxfId="362" priority="427" stopIfTrue="1" operator="containsText" text="IV">
      <formula>NOT(ISERROR(SEARCH("IV",F68)))</formula>
    </cfRule>
    <cfRule type="containsText" dxfId="361" priority="428" stopIfTrue="1" operator="containsText" text="III">
      <formula>NOT(ISERROR(SEARCH("III",F68)))</formula>
    </cfRule>
    <cfRule type="containsText" dxfId="360" priority="429" stopIfTrue="1" operator="containsText" text="II">
      <formula>NOT(ISERROR(SEARCH("II",F68)))</formula>
    </cfRule>
    <cfRule type="containsText" dxfId="359" priority="430" stopIfTrue="1" operator="containsText" text="I">
      <formula>NOT(ISERROR(SEARCH("I",F68)))</formula>
    </cfRule>
    <cfRule type="colorScale" priority="431">
      <colorScale>
        <cfvo type="min"/>
        <cfvo type="percentile" val="50"/>
        <cfvo type="max"/>
        <color rgb="FFF8696B"/>
        <color rgb="FFFCFCFF"/>
        <color rgb="FF63BE7B"/>
      </colorScale>
    </cfRule>
    <cfRule type="colorScale" priority="432">
      <colorScale>
        <cfvo type="min"/>
        <cfvo type="max"/>
        <color rgb="FFFF7128"/>
        <color rgb="FFFFEF9C"/>
      </colorScale>
    </cfRule>
  </conditionalFormatting>
  <conditionalFormatting sqref="F73">
    <cfRule type="containsText" dxfId="358" priority="199" stopIfTrue="1" operator="containsText" text="IV">
      <formula>NOT(ISERROR(SEARCH("IV",F73)))</formula>
    </cfRule>
    <cfRule type="containsText" dxfId="357" priority="200" stopIfTrue="1" operator="containsText" text="III">
      <formula>NOT(ISERROR(SEARCH("III",F73)))</formula>
    </cfRule>
    <cfRule type="containsText" dxfId="356" priority="201" stopIfTrue="1" operator="containsText" text="II">
      <formula>NOT(ISERROR(SEARCH("II",F73)))</formula>
    </cfRule>
    <cfRule type="containsText" dxfId="355" priority="202" stopIfTrue="1" operator="containsText" text="I">
      <formula>NOT(ISERROR(SEARCH("I",F73)))</formula>
    </cfRule>
    <cfRule type="colorScale" priority="203">
      <colorScale>
        <cfvo type="min"/>
        <cfvo type="percentile" val="50"/>
        <cfvo type="max"/>
        <color rgb="FFF8696B"/>
        <color rgb="FFFCFCFF"/>
        <color rgb="FF63BE7B"/>
      </colorScale>
    </cfRule>
    <cfRule type="colorScale" priority="204">
      <colorScale>
        <cfvo type="min"/>
        <cfvo type="max"/>
        <color rgb="FFFF7128"/>
        <color rgb="FFFFEF9C"/>
      </colorScale>
    </cfRule>
  </conditionalFormatting>
  <conditionalFormatting sqref="F78">
    <cfRule type="containsText" dxfId="354" priority="421" stopIfTrue="1" operator="containsText" text="IV">
      <formula>NOT(ISERROR(SEARCH("IV",F78)))</formula>
    </cfRule>
    <cfRule type="containsText" dxfId="353" priority="422" stopIfTrue="1" operator="containsText" text="III">
      <formula>NOT(ISERROR(SEARCH("III",F78)))</formula>
    </cfRule>
    <cfRule type="containsText" dxfId="352" priority="423" stopIfTrue="1" operator="containsText" text="II">
      <formula>NOT(ISERROR(SEARCH("II",F78)))</formula>
    </cfRule>
    <cfRule type="containsText" dxfId="351" priority="424" stopIfTrue="1" operator="containsText" text="I">
      <formula>NOT(ISERROR(SEARCH("I",F78)))</formula>
    </cfRule>
    <cfRule type="colorScale" priority="425">
      <colorScale>
        <cfvo type="min"/>
        <cfvo type="percentile" val="50"/>
        <cfvo type="max"/>
        <color rgb="FFF8696B"/>
        <color rgb="FFFCFCFF"/>
        <color rgb="FF63BE7B"/>
      </colorScale>
    </cfRule>
    <cfRule type="colorScale" priority="426">
      <colorScale>
        <cfvo type="min"/>
        <cfvo type="max"/>
        <color rgb="FFFF7128"/>
        <color rgb="FFFFEF9C"/>
      </colorScale>
    </cfRule>
  </conditionalFormatting>
  <conditionalFormatting sqref="F83">
    <cfRule type="containsText" dxfId="350" priority="193" stopIfTrue="1" operator="containsText" text="IV">
      <formula>NOT(ISERROR(SEARCH("IV",F83)))</formula>
    </cfRule>
    <cfRule type="containsText" dxfId="349" priority="194" stopIfTrue="1" operator="containsText" text="III">
      <formula>NOT(ISERROR(SEARCH("III",F83)))</formula>
    </cfRule>
    <cfRule type="containsText" dxfId="348" priority="195" stopIfTrue="1" operator="containsText" text="II">
      <formula>NOT(ISERROR(SEARCH("II",F83)))</formula>
    </cfRule>
    <cfRule type="containsText" dxfId="347" priority="196" stopIfTrue="1" operator="containsText" text="I">
      <formula>NOT(ISERROR(SEARCH("I",F83)))</formula>
    </cfRule>
    <cfRule type="colorScale" priority="197">
      <colorScale>
        <cfvo type="min"/>
        <cfvo type="percentile" val="50"/>
        <cfvo type="max"/>
        <color rgb="FFF8696B"/>
        <color rgb="FFFCFCFF"/>
        <color rgb="FF63BE7B"/>
      </colorScale>
    </cfRule>
    <cfRule type="colorScale" priority="198">
      <colorScale>
        <cfvo type="min"/>
        <cfvo type="max"/>
        <color rgb="FFFF7128"/>
        <color rgb="FFFFEF9C"/>
      </colorScale>
    </cfRule>
  </conditionalFormatting>
  <conditionalFormatting sqref="F88">
    <cfRule type="containsText" dxfId="346" priority="415" stopIfTrue="1" operator="containsText" text="IV">
      <formula>NOT(ISERROR(SEARCH("IV",F88)))</formula>
    </cfRule>
    <cfRule type="containsText" dxfId="345" priority="416" stopIfTrue="1" operator="containsText" text="III">
      <formula>NOT(ISERROR(SEARCH("III",F88)))</formula>
    </cfRule>
    <cfRule type="containsText" dxfId="344" priority="417" stopIfTrue="1" operator="containsText" text="II">
      <formula>NOT(ISERROR(SEARCH("II",F88)))</formula>
    </cfRule>
    <cfRule type="containsText" dxfId="343" priority="418" stopIfTrue="1" operator="containsText" text="I">
      <formula>NOT(ISERROR(SEARCH("I",F88)))</formula>
    </cfRule>
    <cfRule type="colorScale" priority="419">
      <colorScale>
        <cfvo type="min"/>
        <cfvo type="percentile" val="50"/>
        <cfvo type="max"/>
        <color rgb="FFF8696B"/>
        <color rgb="FFFCFCFF"/>
        <color rgb="FF63BE7B"/>
      </colorScale>
    </cfRule>
    <cfRule type="colorScale" priority="420">
      <colorScale>
        <cfvo type="min"/>
        <cfvo type="max"/>
        <color rgb="FFFF7128"/>
        <color rgb="FFFFEF9C"/>
      </colorScale>
    </cfRule>
  </conditionalFormatting>
  <conditionalFormatting sqref="F93">
    <cfRule type="containsText" dxfId="342" priority="187" stopIfTrue="1" operator="containsText" text="IV">
      <formula>NOT(ISERROR(SEARCH("IV",F93)))</formula>
    </cfRule>
    <cfRule type="containsText" dxfId="341" priority="188" stopIfTrue="1" operator="containsText" text="III">
      <formula>NOT(ISERROR(SEARCH("III",F93)))</formula>
    </cfRule>
    <cfRule type="containsText" dxfId="340" priority="189" stopIfTrue="1" operator="containsText" text="II">
      <formula>NOT(ISERROR(SEARCH("II",F93)))</formula>
    </cfRule>
    <cfRule type="containsText" dxfId="339" priority="190" stopIfTrue="1" operator="containsText" text="I">
      <formula>NOT(ISERROR(SEARCH("I",F93)))</formula>
    </cfRule>
    <cfRule type="colorScale" priority="191">
      <colorScale>
        <cfvo type="min"/>
        <cfvo type="percentile" val="50"/>
        <cfvo type="max"/>
        <color rgb="FFF8696B"/>
        <color rgb="FFFCFCFF"/>
        <color rgb="FF63BE7B"/>
      </colorScale>
    </cfRule>
    <cfRule type="colorScale" priority="192">
      <colorScale>
        <cfvo type="min"/>
        <cfvo type="max"/>
        <color rgb="FFFF7128"/>
        <color rgb="FFFFEF9C"/>
      </colorScale>
    </cfRule>
  </conditionalFormatting>
  <conditionalFormatting sqref="F98">
    <cfRule type="containsText" dxfId="338" priority="409" stopIfTrue="1" operator="containsText" text="IV">
      <formula>NOT(ISERROR(SEARCH("IV",F98)))</formula>
    </cfRule>
    <cfRule type="containsText" dxfId="337" priority="410" stopIfTrue="1" operator="containsText" text="III">
      <formula>NOT(ISERROR(SEARCH("III",F98)))</formula>
    </cfRule>
    <cfRule type="containsText" dxfId="336" priority="411" stopIfTrue="1" operator="containsText" text="II">
      <formula>NOT(ISERROR(SEARCH("II",F98)))</formula>
    </cfRule>
    <cfRule type="containsText" dxfId="335" priority="412" stopIfTrue="1" operator="containsText" text="I">
      <formula>NOT(ISERROR(SEARCH("I",F98)))</formula>
    </cfRule>
    <cfRule type="colorScale" priority="413">
      <colorScale>
        <cfvo type="min"/>
        <cfvo type="percentile" val="50"/>
        <cfvo type="max"/>
        <color rgb="FFF8696B"/>
        <color rgb="FFFCFCFF"/>
        <color rgb="FF63BE7B"/>
      </colorScale>
    </cfRule>
    <cfRule type="colorScale" priority="414">
      <colorScale>
        <cfvo type="min"/>
        <cfvo type="max"/>
        <color rgb="FFFF7128"/>
        <color rgb="FFFFEF9C"/>
      </colorScale>
    </cfRule>
  </conditionalFormatting>
  <conditionalFormatting sqref="F103">
    <cfRule type="containsText" dxfId="334" priority="181" stopIfTrue="1" operator="containsText" text="IV">
      <formula>NOT(ISERROR(SEARCH("IV",F103)))</formula>
    </cfRule>
    <cfRule type="containsText" dxfId="333" priority="182" stopIfTrue="1" operator="containsText" text="III">
      <formula>NOT(ISERROR(SEARCH("III",F103)))</formula>
    </cfRule>
    <cfRule type="containsText" dxfId="332" priority="183" stopIfTrue="1" operator="containsText" text="II">
      <formula>NOT(ISERROR(SEARCH("II",F103)))</formula>
    </cfRule>
    <cfRule type="containsText" dxfId="331" priority="184" stopIfTrue="1" operator="containsText" text="I">
      <formula>NOT(ISERROR(SEARCH("I",F103)))</formula>
    </cfRule>
    <cfRule type="colorScale" priority="185">
      <colorScale>
        <cfvo type="min"/>
        <cfvo type="percentile" val="50"/>
        <cfvo type="max"/>
        <color rgb="FFF8696B"/>
        <color rgb="FFFCFCFF"/>
        <color rgb="FF63BE7B"/>
      </colorScale>
    </cfRule>
    <cfRule type="colorScale" priority="186">
      <colorScale>
        <cfvo type="min"/>
        <cfvo type="max"/>
        <color rgb="FFFF7128"/>
        <color rgb="FFFFEF9C"/>
      </colorScale>
    </cfRule>
  </conditionalFormatting>
  <conditionalFormatting sqref="F108">
    <cfRule type="containsText" dxfId="330" priority="403" stopIfTrue="1" operator="containsText" text="IV">
      <formula>NOT(ISERROR(SEARCH("IV",F108)))</formula>
    </cfRule>
    <cfRule type="containsText" dxfId="329" priority="404" stopIfTrue="1" operator="containsText" text="III">
      <formula>NOT(ISERROR(SEARCH("III",F108)))</formula>
    </cfRule>
    <cfRule type="containsText" dxfId="328" priority="405" stopIfTrue="1" operator="containsText" text="II">
      <formula>NOT(ISERROR(SEARCH("II",F108)))</formula>
    </cfRule>
    <cfRule type="containsText" dxfId="327" priority="406" stopIfTrue="1" operator="containsText" text="I">
      <formula>NOT(ISERROR(SEARCH("I",F108)))</formula>
    </cfRule>
    <cfRule type="colorScale" priority="407">
      <colorScale>
        <cfvo type="min"/>
        <cfvo type="percentile" val="50"/>
        <cfvo type="max"/>
        <color rgb="FFF8696B"/>
        <color rgb="FFFCFCFF"/>
        <color rgb="FF63BE7B"/>
      </colorScale>
    </cfRule>
    <cfRule type="colorScale" priority="408">
      <colorScale>
        <cfvo type="min"/>
        <cfvo type="max"/>
        <color rgb="FFFF7128"/>
        <color rgb="FFFFEF9C"/>
      </colorScale>
    </cfRule>
  </conditionalFormatting>
  <conditionalFormatting sqref="F113">
    <cfRule type="containsText" dxfId="326" priority="175" stopIfTrue="1" operator="containsText" text="IV">
      <formula>NOT(ISERROR(SEARCH("IV",F113)))</formula>
    </cfRule>
    <cfRule type="containsText" dxfId="325" priority="176" stopIfTrue="1" operator="containsText" text="III">
      <formula>NOT(ISERROR(SEARCH("III",F113)))</formula>
    </cfRule>
    <cfRule type="containsText" dxfId="324" priority="177" stopIfTrue="1" operator="containsText" text="II">
      <formula>NOT(ISERROR(SEARCH("II",F113)))</formula>
    </cfRule>
    <cfRule type="containsText" dxfId="323" priority="178" stopIfTrue="1" operator="containsText" text="I">
      <formula>NOT(ISERROR(SEARCH("I",F113)))</formula>
    </cfRule>
    <cfRule type="colorScale" priority="179">
      <colorScale>
        <cfvo type="min"/>
        <cfvo type="percentile" val="50"/>
        <cfvo type="max"/>
        <color rgb="FFF8696B"/>
        <color rgb="FFFCFCFF"/>
        <color rgb="FF63BE7B"/>
      </colorScale>
    </cfRule>
    <cfRule type="colorScale" priority="180">
      <colorScale>
        <cfvo type="min"/>
        <cfvo type="max"/>
        <color rgb="FFFF7128"/>
        <color rgb="FFFFEF9C"/>
      </colorScale>
    </cfRule>
  </conditionalFormatting>
  <conditionalFormatting sqref="F118">
    <cfRule type="containsText" dxfId="322" priority="397" stopIfTrue="1" operator="containsText" text="IV">
      <formula>NOT(ISERROR(SEARCH("IV",F118)))</formula>
    </cfRule>
    <cfRule type="containsText" dxfId="321" priority="398" stopIfTrue="1" operator="containsText" text="III">
      <formula>NOT(ISERROR(SEARCH("III",F118)))</formula>
    </cfRule>
    <cfRule type="containsText" dxfId="320" priority="399" stopIfTrue="1" operator="containsText" text="II">
      <formula>NOT(ISERROR(SEARCH("II",F118)))</formula>
    </cfRule>
    <cfRule type="containsText" dxfId="319" priority="400" stopIfTrue="1" operator="containsText" text="I">
      <formula>NOT(ISERROR(SEARCH("I",F118)))</formula>
    </cfRule>
    <cfRule type="colorScale" priority="401">
      <colorScale>
        <cfvo type="min"/>
        <cfvo type="percentile" val="50"/>
        <cfvo type="max"/>
        <color rgb="FFF8696B"/>
        <color rgb="FFFCFCFF"/>
        <color rgb="FF63BE7B"/>
      </colorScale>
    </cfRule>
    <cfRule type="colorScale" priority="402">
      <colorScale>
        <cfvo type="min"/>
        <cfvo type="max"/>
        <color rgb="FFFF7128"/>
        <color rgb="FFFFEF9C"/>
      </colorScale>
    </cfRule>
  </conditionalFormatting>
  <conditionalFormatting sqref="F123">
    <cfRule type="containsText" dxfId="318" priority="169" stopIfTrue="1" operator="containsText" text="IV">
      <formula>NOT(ISERROR(SEARCH("IV",F123)))</formula>
    </cfRule>
    <cfRule type="containsText" dxfId="317" priority="170" stopIfTrue="1" operator="containsText" text="III">
      <formula>NOT(ISERROR(SEARCH("III",F123)))</formula>
    </cfRule>
    <cfRule type="containsText" dxfId="316" priority="171" stopIfTrue="1" operator="containsText" text="II">
      <formula>NOT(ISERROR(SEARCH("II",F123)))</formula>
    </cfRule>
    <cfRule type="containsText" dxfId="315" priority="172" stopIfTrue="1" operator="containsText" text="I">
      <formula>NOT(ISERROR(SEARCH("I",F123)))</formula>
    </cfRule>
    <cfRule type="colorScale" priority="173">
      <colorScale>
        <cfvo type="min"/>
        <cfvo type="percentile" val="50"/>
        <cfvo type="max"/>
        <color rgb="FFF8696B"/>
        <color rgb="FFFCFCFF"/>
        <color rgb="FF63BE7B"/>
      </colorScale>
    </cfRule>
    <cfRule type="colorScale" priority="174">
      <colorScale>
        <cfvo type="min"/>
        <cfvo type="max"/>
        <color rgb="FFFF7128"/>
        <color rgb="FFFFEF9C"/>
      </colorScale>
    </cfRule>
  </conditionalFormatting>
  <conditionalFormatting sqref="F128">
    <cfRule type="containsText" dxfId="314" priority="391" stopIfTrue="1" operator="containsText" text="IV">
      <formula>NOT(ISERROR(SEARCH("IV",F128)))</formula>
    </cfRule>
    <cfRule type="containsText" dxfId="313" priority="392" stopIfTrue="1" operator="containsText" text="III">
      <formula>NOT(ISERROR(SEARCH("III",F128)))</formula>
    </cfRule>
    <cfRule type="containsText" dxfId="312" priority="393" stopIfTrue="1" operator="containsText" text="II">
      <formula>NOT(ISERROR(SEARCH("II",F128)))</formula>
    </cfRule>
    <cfRule type="containsText" dxfId="311" priority="394" stopIfTrue="1" operator="containsText" text="I">
      <formula>NOT(ISERROR(SEARCH("I",F128)))</formula>
    </cfRule>
    <cfRule type="colorScale" priority="395">
      <colorScale>
        <cfvo type="min"/>
        <cfvo type="percentile" val="50"/>
        <cfvo type="max"/>
        <color rgb="FFF8696B"/>
        <color rgb="FFFCFCFF"/>
        <color rgb="FF63BE7B"/>
      </colorScale>
    </cfRule>
    <cfRule type="colorScale" priority="396">
      <colorScale>
        <cfvo type="min"/>
        <cfvo type="max"/>
        <color rgb="FFFF7128"/>
        <color rgb="FFFFEF9C"/>
      </colorScale>
    </cfRule>
  </conditionalFormatting>
  <conditionalFormatting sqref="F133">
    <cfRule type="containsText" dxfId="310" priority="163" stopIfTrue="1" operator="containsText" text="IV">
      <formula>NOT(ISERROR(SEARCH("IV",F133)))</formula>
    </cfRule>
    <cfRule type="containsText" dxfId="309" priority="164" stopIfTrue="1" operator="containsText" text="III">
      <formula>NOT(ISERROR(SEARCH("III",F133)))</formula>
    </cfRule>
    <cfRule type="containsText" dxfId="308" priority="165" stopIfTrue="1" operator="containsText" text="II">
      <formula>NOT(ISERROR(SEARCH("II",F133)))</formula>
    </cfRule>
    <cfRule type="containsText" dxfId="307" priority="166" stopIfTrue="1" operator="containsText" text="I">
      <formula>NOT(ISERROR(SEARCH("I",F133)))</formula>
    </cfRule>
    <cfRule type="colorScale" priority="167">
      <colorScale>
        <cfvo type="min"/>
        <cfvo type="percentile" val="50"/>
        <cfvo type="max"/>
        <color rgb="FFF8696B"/>
        <color rgb="FFFCFCFF"/>
        <color rgb="FF63BE7B"/>
      </colorScale>
    </cfRule>
    <cfRule type="colorScale" priority="168">
      <colorScale>
        <cfvo type="min"/>
        <cfvo type="max"/>
        <color rgb="FFFF7128"/>
        <color rgb="FFFFEF9C"/>
      </colorScale>
    </cfRule>
  </conditionalFormatting>
  <conditionalFormatting sqref="F138">
    <cfRule type="containsText" dxfId="306" priority="385" stopIfTrue="1" operator="containsText" text="IV">
      <formula>NOT(ISERROR(SEARCH("IV",F138)))</formula>
    </cfRule>
    <cfRule type="containsText" dxfId="305" priority="386" stopIfTrue="1" operator="containsText" text="III">
      <formula>NOT(ISERROR(SEARCH("III",F138)))</formula>
    </cfRule>
    <cfRule type="containsText" dxfId="304" priority="387" stopIfTrue="1" operator="containsText" text="II">
      <formula>NOT(ISERROR(SEARCH("II",F138)))</formula>
    </cfRule>
    <cfRule type="containsText" dxfId="303" priority="388" stopIfTrue="1" operator="containsText" text="I">
      <formula>NOT(ISERROR(SEARCH("I",F138)))</formula>
    </cfRule>
    <cfRule type="colorScale" priority="389">
      <colorScale>
        <cfvo type="min"/>
        <cfvo type="percentile" val="50"/>
        <cfvo type="max"/>
        <color rgb="FFF8696B"/>
        <color rgb="FFFCFCFF"/>
        <color rgb="FF63BE7B"/>
      </colorScale>
    </cfRule>
    <cfRule type="colorScale" priority="390">
      <colorScale>
        <cfvo type="min"/>
        <cfvo type="max"/>
        <color rgb="FFFF7128"/>
        <color rgb="FFFFEF9C"/>
      </colorScale>
    </cfRule>
  </conditionalFormatting>
  <conditionalFormatting sqref="F143">
    <cfRule type="containsText" dxfId="302" priority="157" stopIfTrue="1" operator="containsText" text="IV">
      <formula>NOT(ISERROR(SEARCH("IV",F143)))</formula>
    </cfRule>
    <cfRule type="containsText" dxfId="301" priority="158" stopIfTrue="1" operator="containsText" text="III">
      <formula>NOT(ISERROR(SEARCH("III",F143)))</formula>
    </cfRule>
    <cfRule type="containsText" dxfId="300" priority="159" stopIfTrue="1" operator="containsText" text="II">
      <formula>NOT(ISERROR(SEARCH("II",F143)))</formula>
    </cfRule>
    <cfRule type="containsText" dxfId="299" priority="160" stopIfTrue="1" operator="containsText" text="I">
      <formula>NOT(ISERROR(SEARCH("I",F143)))</formula>
    </cfRule>
    <cfRule type="colorScale" priority="161">
      <colorScale>
        <cfvo type="min"/>
        <cfvo type="percentile" val="50"/>
        <cfvo type="max"/>
        <color rgb="FFF8696B"/>
        <color rgb="FFFCFCFF"/>
        <color rgb="FF63BE7B"/>
      </colorScale>
    </cfRule>
    <cfRule type="colorScale" priority="162">
      <colorScale>
        <cfvo type="min"/>
        <cfvo type="max"/>
        <color rgb="FFFF7128"/>
        <color rgb="FFFFEF9C"/>
      </colorScale>
    </cfRule>
  </conditionalFormatting>
  <conditionalFormatting sqref="F148">
    <cfRule type="containsText" dxfId="298" priority="379" stopIfTrue="1" operator="containsText" text="IV">
      <formula>NOT(ISERROR(SEARCH("IV",F148)))</formula>
    </cfRule>
    <cfRule type="containsText" dxfId="297" priority="380" stopIfTrue="1" operator="containsText" text="III">
      <formula>NOT(ISERROR(SEARCH("III",F148)))</formula>
    </cfRule>
    <cfRule type="containsText" dxfId="296" priority="381" stopIfTrue="1" operator="containsText" text="II">
      <formula>NOT(ISERROR(SEARCH("II",F148)))</formula>
    </cfRule>
    <cfRule type="containsText" dxfId="295" priority="382" stopIfTrue="1" operator="containsText" text="I">
      <formula>NOT(ISERROR(SEARCH("I",F148)))</formula>
    </cfRule>
    <cfRule type="colorScale" priority="383">
      <colorScale>
        <cfvo type="min"/>
        <cfvo type="percentile" val="50"/>
        <cfvo type="max"/>
        <color rgb="FFF8696B"/>
        <color rgb="FFFCFCFF"/>
        <color rgb="FF63BE7B"/>
      </colorScale>
    </cfRule>
    <cfRule type="colorScale" priority="384">
      <colorScale>
        <cfvo type="min"/>
        <cfvo type="max"/>
        <color rgb="FFFF7128"/>
        <color rgb="FFFFEF9C"/>
      </colorScale>
    </cfRule>
  </conditionalFormatting>
  <conditionalFormatting sqref="F153">
    <cfRule type="containsText" dxfId="294" priority="151" stopIfTrue="1" operator="containsText" text="IV">
      <formula>NOT(ISERROR(SEARCH("IV",F153)))</formula>
    </cfRule>
    <cfRule type="containsText" dxfId="293" priority="152" stopIfTrue="1" operator="containsText" text="III">
      <formula>NOT(ISERROR(SEARCH("III",F153)))</formula>
    </cfRule>
    <cfRule type="containsText" dxfId="292" priority="153" stopIfTrue="1" operator="containsText" text="II">
      <formula>NOT(ISERROR(SEARCH("II",F153)))</formula>
    </cfRule>
    <cfRule type="containsText" dxfId="291" priority="154" stopIfTrue="1" operator="containsText" text="I">
      <formula>NOT(ISERROR(SEARCH("I",F153)))</formula>
    </cfRule>
    <cfRule type="colorScale" priority="155">
      <colorScale>
        <cfvo type="min"/>
        <cfvo type="percentile" val="50"/>
        <cfvo type="max"/>
        <color rgb="FFF8696B"/>
        <color rgb="FFFCFCFF"/>
        <color rgb="FF63BE7B"/>
      </colorScale>
    </cfRule>
    <cfRule type="colorScale" priority="156">
      <colorScale>
        <cfvo type="min"/>
        <cfvo type="max"/>
        <color rgb="FFFF7128"/>
        <color rgb="FFFFEF9C"/>
      </colorScale>
    </cfRule>
  </conditionalFormatting>
  <conditionalFormatting sqref="F158">
    <cfRule type="containsText" dxfId="290" priority="373" stopIfTrue="1" operator="containsText" text="IV">
      <formula>NOT(ISERROR(SEARCH("IV",F158)))</formula>
    </cfRule>
    <cfRule type="containsText" dxfId="289" priority="374" stopIfTrue="1" operator="containsText" text="III">
      <formula>NOT(ISERROR(SEARCH("III",F158)))</formula>
    </cfRule>
    <cfRule type="containsText" dxfId="288" priority="375" stopIfTrue="1" operator="containsText" text="II">
      <formula>NOT(ISERROR(SEARCH("II",F158)))</formula>
    </cfRule>
    <cfRule type="containsText" dxfId="287" priority="376" stopIfTrue="1" operator="containsText" text="I">
      <formula>NOT(ISERROR(SEARCH("I",F158)))</formula>
    </cfRule>
    <cfRule type="colorScale" priority="377">
      <colorScale>
        <cfvo type="min"/>
        <cfvo type="percentile" val="50"/>
        <cfvo type="max"/>
        <color rgb="FFF8696B"/>
        <color rgb="FFFCFCFF"/>
        <color rgb="FF63BE7B"/>
      </colorScale>
    </cfRule>
    <cfRule type="colorScale" priority="378">
      <colorScale>
        <cfvo type="min"/>
        <cfvo type="max"/>
        <color rgb="FFFF7128"/>
        <color rgb="FFFFEF9C"/>
      </colorScale>
    </cfRule>
  </conditionalFormatting>
  <conditionalFormatting sqref="F163">
    <cfRule type="containsText" dxfId="286" priority="145" stopIfTrue="1" operator="containsText" text="IV">
      <formula>NOT(ISERROR(SEARCH("IV",F163)))</formula>
    </cfRule>
    <cfRule type="containsText" dxfId="285" priority="146" stopIfTrue="1" operator="containsText" text="III">
      <formula>NOT(ISERROR(SEARCH("III",F163)))</formula>
    </cfRule>
    <cfRule type="containsText" dxfId="284" priority="147" stopIfTrue="1" operator="containsText" text="II">
      <formula>NOT(ISERROR(SEARCH("II",F163)))</formula>
    </cfRule>
    <cfRule type="containsText" dxfId="283" priority="148" stopIfTrue="1" operator="containsText" text="I">
      <formula>NOT(ISERROR(SEARCH("I",F163)))</formula>
    </cfRule>
    <cfRule type="colorScale" priority="149">
      <colorScale>
        <cfvo type="min"/>
        <cfvo type="percentile" val="50"/>
        <cfvo type="max"/>
        <color rgb="FFF8696B"/>
        <color rgb="FFFCFCFF"/>
        <color rgb="FF63BE7B"/>
      </colorScale>
    </cfRule>
    <cfRule type="colorScale" priority="150">
      <colorScale>
        <cfvo type="min"/>
        <cfvo type="max"/>
        <color rgb="FFFF7128"/>
        <color rgb="FFFFEF9C"/>
      </colorScale>
    </cfRule>
  </conditionalFormatting>
  <conditionalFormatting sqref="F168">
    <cfRule type="containsText" dxfId="282" priority="367" stopIfTrue="1" operator="containsText" text="IV">
      <formula>NOT(ISERROR(SEARCH("IV",F168)))</formula>
    </cfRule>
    <cfRule type="containsText" dxfId="281" priority="368" stopIfTrue="1" operator="containsText" text="III">
      <formula>NOT(ISERROR(SEARCH("III",F168)))</formula>
    </cfRule>
    <cfRule type="containsText" dxfId="280" priority="369" stopIfTrue="1" operator="containsText" text="II">
      <formula>NOT(ISERROR(SEARCH("II",F168)))</formula>
    </cfRule>
    <cfRule type="containsText" dxfId="279" priority="370" stopIfTrue="1" operator="containsText" text="I">
      <formula>NOT(ISERROR(SEARCH("I",F168)))</formula>
    </cfRule>
    <cfRule type="colorScale" priority="371">
      <colorScale>
        <cfvo type="min"/>
        <cfvo type="percentile" val="50"/>
        <cfvo type="max"/>
        <color rgb="FFF8696B"/>
        <color rgb="FFFCFCFF"/>
        <color rgb="FF63BE7B"/>
      </colorScale>
    </cfRule>
    <cfRule type="colorScale" priority="372">
      <colorScale>
        <cfvo type="min"/>
        <cfvo type="max"/>
        <color rgb="FFFF7128"/>
        <color rgb="FFFFEF9C"/>
      </colorScale>
    </cfRule>
  </conditionalFormatting>
  <conditionalFormatting sqref="F173">
    <cfRule type="containsText" dxfId="278" priority="139" stopIfTrue="1" operator="containsText" text="IV">
      <formula>NOT(ISERROR(SEARCH("IV",F173)))</formula>
    </cfRule>
    <cfRule type="containsText" dxfId="277" priority="140" stopIfTrue="1" operator="containsText" text="III">
      <formula>NOT(ISERROR(SEARCH("III",F173)))</formula>
    </cfRule>
    <cfRule type="containsText" dxfId="276" priority="141" stopIfTrue="1" operator="containsText" text="II">
      <formula>NOT(ISERROR(SEARCH("II",F173)))</formula>
    </cfRule>
    <cfRule type="containsText" dxfId="275" priority="142" stopIfTrue="1" operator="containsText" text="I">
      <formula>NOT(ISERROR(SEARCH("I",F173)))</formula>
    </cfRule>
    <cfRule type="colorScale" priority="143">
      <colorScale>
        <cfvo type="min"/>
        <cfvo type="percentile" val="50"/>
        <cfvo type="max"/>
        <color rgb="FFF8696B"/>
        <color rgb="FFFCFCFF"/>
        <color rgb="FF63BE7B"/>
      </colorScale>
    </cfRule>
    <cfRule type="colorScale" priority="144">
      <colorScale>
        <cfvo type="min"/>
        <cfvo type="max"/>
        <color rgb="FFFF7128"/>
        <color rgb="FFFFEF9C"/>
      </colorScale>
    </cfRule>
  </conditionalFormatting>
  <conditionalFormatting sqref="F178">
    <cfRule type="containsText" dxfId="274" priority="361" stopIfTrue="1" operator="containsText" text="IV">
      <formula>NOT(ISERROR(SEARCH("IV",F178)))</formula>
    </cfRule>
    <cfRule type="containsText" dxfId="273" priority="362" stopIfTrue="1" operator="containsText" text="III">
      <formula>NOT(ISERROR(SEARCH("III",F178)))</formula>
    </cfRule>
    <cfRule type="containsText" dxfId="272" priority="363" stopIfTrue="1" operator="containsText" text="II">
      <formula>NOT(ISERROR(SEARCH("II",F178)))</formula>
    </cfRule>
    <cfRule type="containsText" dxfId="271" priority="364" stopIfTrue="1" operator="containsText" text="I">
      <formula>NOT(ISERROR(SEARCH("I",F178)))</formula>
    </cfRule>
    <cfRule type="colorScale" priority="365">
      <colorScale>
        <cfvo type="min"/>
        <cfvo type="percentile" val="50"/>
        <cfvo type="max"/>
        <color rgb="FFF8696B"/>
        <color rgb="FFFCFCFF"/>
        <color rgb="FF63BE7B"/>
      </colorScale>
    </cfRule>
    <cfRule type="colorScale" priority="366">
      <colorScale>
        <cfvo type="min"/>
        <cfvo type="max"/>
        <color rgb="FFFF7128"/>
        <color rgb="FFFFEF9C"/>
      </colorScale>
    </cfRule>
  </conditionalFormatting>
  <conditionalFormatting sqref="F183">
    <cfRule type="containsText" dxfId="270" priority="133" stopIfTrue="1" operator="containsText" text="IV">
      <formula>NOT(ISERROR(SEARCH("IV",F183)))</formula>
    </cfRule>
    <cfRule type="containsText" dxfId="269" priority="134" stopIfTrue="1" operator="containsText" text="III">
      <formula>NOT(ISERROR(SEARCH("III",F183)))</formula>
    </cfRule>
    <cfRule type="containsText" dxfId="268" priority="135" stopIfTrue="1" operator="containsText" text="II">
      <formula>NOT(ISERROR(SEARCH("II",F183)))</formula>
    </cfRule>
    <cfRule type="containsText" dxfId="267" priority="136" stopIfTrue="1" operator="containsText" text="I">
      <formula>NOT(ISERROR(SEARCH("I",F183)))</formula>
    </cfRule>
    <cfRule type="colorScale" priority="137">
      <colorScale>
        <cfvo type="min"/>
        <cfvo type="percentile" val="50"/>
        <cfvo type="max"/>
        <color rgb="FFF8696B"/>
        <color rgb="FFFCFCFF"/>
        <color rgb="FF63BE7B"/>
      </colorScale>
    </cfRule>
    <cfRule type="colorScale" priority="138">
      <colorScale>
        <cfvo type="min"/>
        <cfvo type="max"/>
        <color rgb="FFFF7128"/>
        <color rgb="FFFFEF9C"/>
      </colorScale>
    </cfRule>
  </conditionalFormatting>
  <conditionalFormatting sqref="F188">
    <cfRule type="containsText" dxfId="266" priority="355" stopIfTrue="1" operator="containsText" text="IV">
      <formula>NOT(ISERROR(SEARCH("IV",F188)))</formula>
    </cfRule>
    <cfRule type="containsText" dxfId="265" priority="356" stopIfTrue="1" operator="containsText" text="III">
      <formula>NOT(ISERROR(SEARCH("III",F188)))</formula>
    </cfRule>
    <cfRule type="containsText" dxfId="264" priority="357" stopIfTrue="1" operator="containsText" text="II">
      <formula>NOT(ISERROR(SEARCH("II",F188)))</formula>
    </cfRule>
    <cfRule type="containsText" dxfId="263" priority="358" stopIfTrue="1" operator="containsText" text="I">
      <formula>NOT(ISERROR(SEARCH("I",F188)))</formula>
    </cfRule>
    <cfRule type="colorScale" priority="359">
      <colorScale>
        <cfvo type="min"/>
        <cfvo type="percentile" val="50"/>
        <cfvo type="max"/>
        <color rgb="FFF8696B"/>
        <color rgb="FFFCFCFF"/>
        <color rgb="FF63BE7B"/>
      </colorScale>
    </cfRule>
    <cfRule type="colorScale" priority="360">
      <colorScale>
        <cfvo type="min"/>
        <cfvo type="max"/>
        <color rgb="FFFF7128"/>
        <color rgb="FFFFEF9C"/>
      </colorScale>
    </cfRule>
  </conditionalFormatting>
  <conditionalFormatting sqref="F193">
    <cfRule type="containsText" dxfId="262" priority="127" stopIfTrue="1" operator="containsText" text="IV">
      <formula>NOT(ISERROR(SEARCH("IV",F193)))</formula>
    </cfRule>
    <cfRule type="containsText" dxfId="261" priority="128" stopIfTrue="1" operator="containsText" text="III">
      <formula>NOT(ISERROR(SEARCH("III",F193)))</formula>
    </cfRule>
    <cfRule type="containsText" dxfId="260" priority="129" stopIfTrue="1" operator="containsText" text="II">
      <formula>NOT(ISERROR(SEARCH("II",F193)))</formula>
    </cfRule>
    <cfRule type="containsText" dxfId="259" priority="130" stopIfTrue="1" operator="containsText" text="I">
      <formula>NOT(ISERROR(SEARCH("I",F193)))</formula>
    </cfRule>
    <cfRule type="colorScale" priority="131">
      <colorScale>
        <cfvo type="min"/>
        <cfvo type="percentile" val="50"/>
        <cfvo type="max"/>
        <color rgb="FFF8696B"/>
        <color rgb="FFFCFCFF"/>
        <color rgb="FF63BE7B"/>
      </colorScale>
    </cfRule>
    <cfRule type="colorScale" priority="132">
      <colorScale>
        <cfvo type="min"/>
        <cfvo type="max"/>
        <color rgb="FFFF7128"/>
        <color rgb="FFFFEF9C"/>
      </colorScale>
    </cfRule>
  </conditionalFormatting>
  <conditionalFormatting sqref="F198">
    <cfRule type="containsText" dxfId="258" priority="349" stopIfTrue="1" operator="containsText" text="IV">
      <formula>NOT(ISERROR(SEARCH("IV",F198)))</formula>
    </cfRule>
    <cfRule type="containsText" dxfId="257" priority="350" stopIfTrue="1" operator="containsText" text="III">
      <formula>NOT(ISERROR(SEARCH("III",F198)))</formula>
    </cfRule>
    <cfRule type="containsText" dxfId="256" priority="351" stopIfTrue="1" operator="containsText" text="II">
      <formula>NOT(ISERROR(SEARCH("II",F198)))</formula>
    </cfRule>
    <cfRule type="containsText" dxfId="255" priority="352" stopIfTrue="1" operator="containsText" text="I">
      <formula>NOT(ISERROR(SEARCH("I",F198)))</formula>
    </cfRule>
    <cfRule type="colorScale" priority="353">
      <colorScale>
        <cfvo type="min"/>
        <cfvo type="percentile" val="50"/>
        <cfvo type="max"/>
        <color rgb="FFF8696B"/>
        <color rgb="FFFCFCFF"/>
        <color rgb="FF63BE7B"/>
      </colorScale>
    </cfRule>
    <cfRule type="colorScale" priority="354">
      <colorScale>
        <cfvo type="min"/>
        <cfvo type="max"/>
        <color rgb="FFFF7128"/>
        <color rgb="FFFFEF9C"/>
      </colorScale>
    </cfRule>
  </conditionalFormatting>
  <conditionalFormatting sqref="F203">
    <cfRule type="containsText" dxfId="254" priority="121" stopIfTrue="1" operator="containsText" text="IV">
      <formula>NOT(ISERROR(SEARCH("IV",F203)))</formula>
    </cfRule>
    <cfRule type="containsText" dxfId="253" priority="122" stopIfTrue="1" operator="containsText" text="III">
      <formula>NOT(ISERROR(SEARCH("III",F203)))</formula>
    </cfRule>
    <cfRule type="containsText" dxfId="252" priority="123" stopIfTrue="1" operator="containsText" text="II">
      <formula>NOT(ISERROR(SEARCH("II",F203)))</formula>
    </cfRule>
    <cfRule type="containsText" dxfId="251" priority="124" stopIfTrue="1" operator="containsText" text="I">
      <formula>NOT(ISERROR(SEARCH("I",F203)))</formula>
    </cfRule>
    <cfRule type="colorScale" priority="125">
      <colorScale>
        <cfvo type="min"/>
        <cfvo type="percentile" val="50"/>
        <cfvo type="max"/>
        <color rgb="FFF8696B"/>
        <color rgb="FFFCFCFF"/>
        <color rgb="FF63BE7B"/>
      </colorScale>
    </cfRule>
    <cfRule type="colorScale" priority="126">
      <colorScale>
        <cfvo type="min"/>
        <cfvo type="max"/>
        <color rgb="FFFF7128"/>
        <color rgb="FFFFEF9C"/>
      </colorScale>
    </cfRule>
  </conditionalFormatting>
  <conditionalFormatting sqref="F208">
    <cfRule type="containsText" dxfId="250" priority="343" stopIfTrue="1" operator="containsText" text="IV">
      <formula>NOT(ISERROR(SEARCH("IV",F208)))</formula>
    </cfRule>
    <cfRule type="containsText" dxfId="249" priority="344" stopIfTrue="1" operator="containsText" text="III">
      <formula>NOT(ISERROR(SEARCH("III",F208)))</formula>
    </cfRule>
    <cfRule type="containsText" dxfId="248" priority="345" stopIfTrue="1" operator="containsText" text="II">
      <formula>NOT(ISERROR(SEARCH("II",F208)))</formula>
    </cfRule>
    <cfRule type="containsText" dxfId="247" priority="346" stopIfTrue="1" operator="containsText" text="I">
      <formula>NOT(ISERROR(SEARCH("I",F208)))</formula>
    </cfRule>
    <cfRule type="colorScale" priority="347">
      <colorScale>
        <cfvo type="min"/>
        <cfvo type="percentile" val="50"/>
        <cfvo type="max"/>
        <color rgb="FFF8696B"/>
        <color rgb="FFFCFCFF"/>
        <color rgb="FF63BE7B"/>
      </colorScale>
    </cfRule>
    <cfRule type="colorScale" priority="348">
      <colorScale>
        <cfvo type="min"/>
        <cfvo type="max"/>
        <color rgb="FFFF7128"/>
        <color rgb="FFFFEF9C"/>
      </colorScale>
    </cfRule>
  </conditionalFormatting>
  <conditionalFormatting sqref="F213">
    <cfRule type="containsText" dxfId="246" priority="115" stopIfTrue="1" operator="containsText" text="IV">
      <formula>NOT(ISERROR(SEARCH("IV",F213)))</formula>
    </cfRule>
    <cfRule type="containsText" dxfId="245" priority="116" stopIfTrue="1" operator="containsText" text="III">
      <formula>NOT(ISERROR(SEARCH("III",F213)))</formula>
    </cfRule>
    <cfRule type="containsText" dxfId="244" priority="117" stopIfTrue="1" operator="containsText" text="II">
      <formula>NOT(ISERROR(SEARCH("II",F213)))</formula>
    </cfRule>
    <cfRule type="containsText" dxfId="243" priority="118" stopIfTrue="1" operator="containsText" text="I">
      <formula>NOT(ISERROR(SEARCH("I",F213)))</formula>
    </cfRule>
    <cfRule type="colorScale" priority="119">
      <colorScale>
        <cfvo type="min"/>
        <cfvo type="percentile" val="50"/>
        <cfvo type="max"/>
        <color rgb="FFF8696B"/>
        <color rgb="FFFCFCFF"/>
        <color rgb="FF63BE7B"/>
      </colorScale>
    </cfRule>
    <cfRule type="colorScale" priority="120">
      <colorScale>
        <cfvo type="min"/>
        <cfvo type="max"/>
        <color rgb="FFFF7128"/>
        <color rgb="FFFFEF9C"/>
      </colorScale>
    </cfRule>
  </conditionalFormatting>
  <conditionalFormatting sqref="F218">
    <cfRule type="containsText" dxfId="242" priority="337" stopIfTrue="1" operator="containsText" text="IV">
      <formula>NOT(ISERROR(SEARCH("IV",F218)))</formula>
    </cfRule>
    <cfRule type="containsText" dxfId="241" priority="338" stopIfTrue="1" operator="containsText" text="III">
      <formula>NOT(ISERROR(SEARCH("III",F218)))</formula>
    </cfRule>
    <cfRule type="containsText" dxfId="240" priority="339" stopIfTrue="1" operator="containsText" text="II">
      <formula>NOT(ISERROR(SEARCH("II",F218)))</formula>
    </cfRule>
    <cfRule type="containsText" dxfId="239" priority="340" stopIfTrue="1" operator="containsText" text="I">
      <formula>NOT(ISERROR(SEARCH("I",F218)))</formula>
    </cfRule>
    <cfRule type="colorScale" priority="341">
      <colorScale>
        <cfvo type="min"/>
        <cfvo type="percentile" val="50"/>
        <cfvo type="max"/>
        <color rgb="FFF8696B"/>
        <color rgb="FFFCFCFF"/>
        <color rgb="FF63BE7B"/>
      </colorScale>
    </cfRule>
    <cfRule type="colorScale" priority="342">
      <colorScale>
        <cfvo type="min"/>
        <cfvo type="max"/>
        <color rgb="FFFF7128"/>
        <color rgb="FFFFEF9C"/>
      </colorScale>
    </cfRule>
  </conditionalFormatting>
  <conditionalFormatting sqref="F223">
    <cfRule type="containsText" dxfId="238" priority="109" stopIfTrue="1" operator="containsText" text="IV">
      <formula>NOT(ISERROR(SEARCH("IV",F223)))</formula>
    </cfRule>
    <cfRule type="containsText" dxfId="237" priority="110" stopIfTrue="1" operator="containsText" text="III">
      <formula>NOT(ISERROR(SEARCH("III",F223)))</formula>
    </cfRule>
    <cfRule type="containsText" dxfId="236" priority="111" stopIfTrue="1" operator="containsText" text="II">
      <formula>NOT(ISERROR(SEARCH("II",F223)))</formula>
    </cfRule>
    <cfRule type="containsText" dxfId="235" priority="112" stopIfTrue="1" operator="containsText" text="I">
      <formula>NOT(ISERROR(SEARCH("I",F223)))</formula>
    </cfRule>
    <cfRule type="colorScale" priority="113">
      <colorScale>
        <cfvo type="min"/>
        <cfvo type="percentile" val="50"/>
        <cfvo type="max"/>
        <color rgb="FFF8696B"/>
        <color rgb="FFFCFCFF"/>
        <color rgb="FF63BE7B"/>
      </colorScale>
    </cfRule>
    <cfRule type="colorScale" priority="114">
      <colorScale>
        <cfvo type="min"/>
        <cfvo type="max"/>
        <color rgb="FFFF7128"/>
        <color rgb="FFFFEF9C"/>
      </colorScale>
    </cfRule>
  </conditionalFormatting>
  <conditionalFormatting sqref="F228">
    <cfRule type="containsText" dxfId="234" priority="331" stopIfTrue="1" operator="containsText" text="IV">
      <formula>NOT(ISERROR(SEARCH("IV",F228)))</formula>
    </cfRule>
    <cfRule type="containsText" dxfId="233" priority="332" stopIfTrue="1" operator="containsText" text="III">
      <formula>NOT(ISERROR(SEARCH("III",F228)))</formula>
    </cfRule>
    <cfRule type="containsText" dxfId="232" priority="333" stopIfTrue="1" operator="containsText" text="II">
      <formula>NOT(ISERROR(SEARCH("II",F228)))</formula>
    </cfRule>
    <cfRule type="containsText" dxfId="231" priority="334" stopIfTrue="1" operator="containsText" text="I">
      <formula>NOT(ISERROR(SEARCH("I",F228)))</formula>
    </cfRule>
    <cfRule type="colorScale" priority="335">
      <colorScale>
        <cfvo type="min"/>
        <cfvo type="percentile" val="50"/>
        <cfvo type="max"/>
        <color rgb="FFF8696B"/>
        <color rgb="FFFCFCFF"/>
        <color rgb="FF63BE7B"/>
      </colorScale>
    </cfRule>
    <cfRule type="colorScale" priority="336">
      <colorScale>
        <cfvo type="min"/>
        <cfvo type="max"/>
        <color rgb="FFFF7128"/>
        <color rgb="FFFFEF9C"/>
      </colorScale>
    </cfRule>
  </conditionalFormatting>
  <conditionalFormatting sqref="F233">
    <cfRule type="containsText" dxfId="230" priority="103" stopIfTrue="1" operator="containsText" text="IV">
      <formula>NOT(ISERROR(SEARCH("IV",F233)))</formula>
    </cfRule>
    <cfRule type="containsText" dxfId="229" priority="104" stopIfTrue="1" operator="containsText" text="III">
      <formula>NOT(ISERROR(SEARCH("III",F233)))</formula>
    </cfRule>
    <cfRule type="containsText" dxfId="228" priority="105" stopIfTrue="1" operator="containsText" text="II">
      <formula>NOT(ISERROR(SEARCH("II",F233)))</formula>
    </cfRule>
    <cfRule type="containsText" dxfId="227" priority="106" stopIfTrue="1" operator="containsText" text="I">
      <formula>NOT(ISERROR(SEARCH("I",F233)))</formula>
    </cfRule>
    <cfRule type="colorScale" priority="107">
      <colorScale>
        <cfvo type="min"/>
        <cfvo type="percentile" val="50"/>
        <cfvo type="max"/>
        <color rgb="FFF8696B"/>
        <color rgb="FFFCFCFF"/>
        <color rgb="FF63BE7B"/>
      </colorScale>
    </cfRule>
    <cfRule type="colorScale" priority="108">
      <colorScale>
        <cfvo type="min"/>
        <cfvo type="max"/>
        <color rgb="FFFF7128"/>
        <color rgb="FFFFEF9C"/>
      </colorScale>
    </cfRule>
  </conditionalFormatting>
  <conditionalFormatting sqref="F238">
    <cfRule type="containsText" dxfId="226" priority="325" stopIfTrue="1" operator="containsText" text="IV">
      <formula>NOT(ISERROR(SEARCH("IV",F238)))</formula>
    </cfRule>
    <cfRule type="containsText" dxfId="225" priority="326" stopIfTrue="1" operator="containsText" text="III">
      <formula>NOT(ISERROR(SEARCH("III",F238)))</formula>
    </cfRule>
    <cfRule type="containsText" dxfId="224" priority="327" stopIfTrue="1" operator="containsText" text="II">
      <formula>NOT(ISERROR(SEARCH("II",F238)))</formula>
    </cfRule>
    <cfRule type="containsText" dxfId="223" priority="328" stopIfTrue="1" operator="containsText" text="I">
      <formula>NOT(ISERROR(SEARCH("I",F238)))</formula>
    </cfRule>
    <cfRule type="colorScale" priority="329">
      <colorScale>
        <cfvo type="min"/>
        <cfvo type="percentile" val="50"/>
        <cfvo type="max"/>
        <color rgb="FFF8696B"/>
        <color rgb="FFFCFCFF"/>
        <color rgb="FF63BE7B"/>
      </colorScale>
    </cfRule>
    <cfRule type="colorScale" priority="330">
      <colorScale>
        <cfvo type="min"/>
        <cfvo type="max"/>
        <color rgb="FFFF7128"/>
        <color rgb="FFFFEF9C"/>
      </colorScale>
    </cfRule>
  </conditionalFormatting>
  <conditionalFormatting sqref="F243">
    <cfRule type="containsText" dxfId="222" priority="97" stopIfTrue="1" operator="containsText" text="IV">
      <formula>NOT(ISERROR(SEARCH("IV",F243)))</formula>
    </cfRule>
    <cfRule type="containsText" dxfId="221" priority="98" stopIfTrue="1" operator="containsText" text="III">
      <formula>NOT(ISERROR(SEARCH("III",F243)))</formula>
    </cfRule>
    <cfRule type="containsText" dxfId="220" priority="99" stopIfTrue="1" operator="containsText" text="II">
      <formula>NOT(ISERROR(SEARCH("II",F243)))</formula>
    </cfRule>
    <cfRule type="containsText" dxfId="219" priority="100" stopIfTrue="1" operator="containsText" text="I">
      <formula>NOT(ISERROR(SEARCH("I",F243)))</formula>
    </cfRule>
    <cfRule type="colorScale" priority="101">
      <colorScale>
        <cfvo type="min"/>
        <cfvo type="percentile" val="50"/>
        <cfvo type="max"/>
        <color rgb="FFF8696B"/>
        <color rgb="FFFCFCFF"/>
        <color rgb="FF63BE7B"/>
      </colorScale>
    </cfRule>
    <cfRule type="colorScale" priority="102">
      <colorScale>
        <cfvo type="min"/>
        <cfvo type="max"/>
        <color rgb="FFFF7128"/>
        <color rgb="FFFFEF9C"/>
      </colorScale>
    </cfRule>
  </conditionalFormatting>
  <conditionalFormatting sqref="F248">
    <cfRule type="containsText" dxfId="218" priority="319" stopIfTrue="1" operator="containsText" text="IV">
      <formula>NOT(ISERROR(SEARCH("IV",F248)))</formula>
    </cfRule>
    <cfRule type="containsText" dxfId="217" priority="320" stopIfTrue="1" operator="containsText" text="III">
      <formula>NOT(ISERROR(SEARCH("III",F248)))</formula>
    </cfRule>
    <cfRule type="containsText" dxfId="216" priority="321" stopIfTrue="1" operator="containsText" text="II">
      <formula>NOT(ISERROR(SEARCH("II",F248)))</formula>
    </cfRule>
    <cfRule type="containsText" dxfId="215" priority="322" stopIfTrue="1" operator="containsText" text="I">
      <formula>NOT(ISERROR(SEARCH("I",F248)))</formula>
    </cfRule>
    <cfRule type="colorScale" priority="323">
      <colorScale>
        <cfvo type="min"/>
        <cfvo type="percentile" val="50"/>
        <cfvo type="max"/>
        <color rgb="FFF8696B"/>
        <color rgb="FFFCFCFF"/>
        <color rgb="FF63BE7B"/>
      </colorScale>
    </cfRule>
    <cfRule type="colorScale" priority="324">
      <colorScale>
        <cfvo type="min"/>
        <cfvo type="max"/>
        <color rgb="FFFF7128"/>
        <color rgb="FFFFEF9C"/>
      </colorScale>
    </cfRule>
  </conditionalFormatting>
  <conditionalFormatting sqref="F253">
    <cfRule type="containsText" dxfId="214" priority="91" stopIfTrue="1" operator="containsText" text="IV">
      <formula>NOT(ISERROR(SEARCH("IV",F253)))</formula>
    </cfRule>
    <cfRule type="containsText" dxfId="213" priority="92" stopIfTrue="1" operator="containsText" text="III">
      <formula>NOT(ISERROR(SEARCH("III",F253)))</formula>
    </cfRule>
    <cfRule type="containsText" dxfId="212" priority="93" stopIfTrue="1" operator="containsText" text="II">
      <formula>NOT(ISERROR(SEARCH("II",F253)))</formula>
    </cfRule>
    <cfRule type="containsText" dxfId="211" priority="94" stopIfTrue="1" operator="containsText" text="I">
      <formula>NOT(ISERROR(SEARCH("I",F253)))</formula>
    </cfRule>
    <cfRule type="colorScale" priority="95">
      <colorScale>
        <cfvo type="min"/>
        <cfvo type="percentile" val="50"/>
        <cfvo type="max"/>
        <color rgb="FFF8696B"/>
        <color rgb="FFFCFCFF"/>
        <color rgb="FF63BE7B"/>
      </colorScale>
    </cfRule>
    <cfRule type="colorScale" priority="96">
      <colorScale>
        <cfvo type="min"/>
        <cfvo type="max"/>
        <color rgb="FFFF7128"/>
        <color rgb="FFFFEF9C"/>
      </colorScale>
    </cfRule>
  </conditionalFormatting>
  <conditionalFormatting sqref="F258">
    <cfRule type="containsText" dxfId="210" priority="313" stopIfTrue="1" operator="containsText" text="IV">
      <formula>NOT(ISERROR(SEARCH("IV",F258)))</formula>
    </cfRule>
    <cfRule type="containsText" dxfId="209" priority="314" stopIfTrue="1" operator="containsText" text="III">
      <formula>NOT(ISERROR(SEARCH("III",F258)))</formula>
    </cfRule>
    <cfRule type="containsText" dxfId="208" priority="315" stopIfTrue="1" operator="containsText" text="II">
      <formula>NOT(ISERROR(SEARCH("II",F258)))</formula>
    </cfRule>
    <cfRule type="containsText" dxfId="207" priority="316" stopIfTrue="1" operator="containsText" text="I">
      <formula>NOT(ISERROR(SEARCH("I",F258)))</formula>
    </cfRule>
    <cfRule type="colorScale" priority="317">
      <colorScale>
        <cfvo type="min"/>
        <cfvo type="percentile" val="50"/>
        <cfvo type="max"/>
        <color rgb="FFF8696B"/>
        <color rgb="FFFCFCFF"/>
        <color rgb="FF63BE7B"/>
      </colorScale>
    </cfRule>
    <cfRule type="colorScale" priority="318">
      <colorScale>
        <cfvo type="min"/>
        <cfvo type="max"/>
        <color rgb="FFFF7128"/>
        <color rgb="FFFFEF9C"/>
      </colorScale>
    </cfRule>
  </conditionalFormatting>
  <conditionalFormatting sqref="F263">
    <cfRule type="containsText" dxfId="206" priority="85" stopIfTrue="1" operator="containsText" text="IV">
      <formula>NOT(ISERROR(SEARCH("IV",F263)))</formula>
    </cfRule>
    <cfRule type="containsText" dxfId="205" priority="86" stopIfTrue="1" operator="containsText" text="III">
      <formula>NOT(ISERROR(SEARCH("III",F263)))</formula>
    </cfRule>
    <cfRule type="containsText" dxfId="204" priority="87" stopIfTrue="1" operator="containsText" text="II">
      <formula>NOT(ISERROR(SEARCH("II",F263)))</formula>
    </cfRule>
    <cfRule type="containsText" dxfId="203" priority="88" stopIfTrue="1" operator="containsText" text="I">
      <formula>NOT(ISERROR(SEARCH("I",F263)))</formula>
    </cfRule>
    <cfRule type="colorScale" priority="89">
      <colorScale>
        <cfvo type="min"/>
        <cfvo type="percentile" val="50"/>
        <cfvo type="max"/>
        <color rgb="FFF8696B"/>
        <color rgb="FFFCFCFF"/>
        <color rgb="FF63BE7B"/>
      </colorScale>
    </cfRule>
    <cfRule type="colorScale" priority="90">
      <colorScale>
        <cfvo type="min"/>
        <cfvo type="max"/>
        <color rgb="FFFF7128"/>
        <color rgb="FFFFEF9C"/>
      </colorScale>
    </cfRule>
  </conditionalFormatting>
  <conditionalFormatting sqref="F268">
    <cfRule type="containsText" dxfId="202" priority="307" stopIfTrue="1" operator="containsText" text="IV">
      <formula>NOT(ISERROR(SEARCH("IV",F268)))</formula>
    </cfRule>
    <cfRule type="containsText" dxfId="201" priority="308" stopIfTrue="1" operator="containsText" text="III">
      <formula>NOT(ISERROR(SEARCH("III",F268)))</formula>
    </cfRule>
    <cfRule type="containsText" dxfId="200" priority="309" stopIfTrue="1" operator="containsText" text="II">
      <formula>NOT(ISERROR(SEARCH("II",F268)))</formula>
    </cfRule>
    <cfRule type="containsText" dxfId="199" priority="310" stopIfTrue="1" operator="containsText" text="I">
      <formula>NOT(ISERROR(SEARCH("I",F268)))</formula>
    </cfRule>
    <cfRule type="colorScale" priority="311">
      <colorScale>
        <cfvo type="min"/>
        <cfvo type="percentile" val="50"/>
        <cfvo type="max"/>
        <color rgb="FFF8696B"/>
        <color rgb="FFFCFCFF"/>
        <color rgb="FF63BE7B"/>
      </colorScale>
    </cfRule>
    <cfRule type="colorScale" priority="312">
      <colorScale>
        <cfvo type="min"/>
        <cfvo type="max"/>
        <color rgb="FFFF7128"/>
        <color rgb="FFFFEF9C"/>
      </colorScale>
    </cfRule>
  </conditionalFormatting>
  <conditionalFormatting sqref="F273">
    <cfRule type="containsText" dxfId="198" priority="79" stopIfTrue="1" operator="containsText" text="IV">
      <formula>NOT(ISERROR(SEARCH("IV",F273)))</formula>
    </cfRule>
    <cfRule type="containsText" dxfId="197" priority="80" stopIfTrue="1" operator="containsText" text="III">
      <formula>NOT(ISERROR(SEARCH("III",F273)))</formula>
    </cfRule>
    <cfRule type="containsText" dxfId="196" priority="81" stopIfTrue="1" operator="containsText" text="II">
      <formula>NOT(ISERROR(SEARCH("II",F273)))</formula>
    </cfRule>
    <cfRule type="containsText" dxfId="195" priority="82" stopIfTrue="1" operator="containsText" text="I">
      <formula>NOT(ISERROR(SEARCH("I",F273)))</formula>
    </cfRule>
    <cfRule type="colorScale" priority="83">
      <colorScale>
        <cfvo type="min"/>
        <cfvo type="percentile" val="50"/>
        <cfvo type="max"/>
        <color rgb="FFF8696B"/>
        <color rgb="FFFCFCFF"/>
        <color rgb="FF63BE7B"/>
      </colorScale>
    </cfRule>
    <cfRule type="colorScale" priority="84">
      <colorScale>
        <cfvo type="min"/>
        <cfvo type="max"/>
        <color rgb="FFFF7128"/>
        <color rgb="FFFFEF9C"/>
      </colorScale>
    </cfRule>
  </conditionalFormatting>
  <conditionalFormatting sqref="F278">
    <cfRule type="containsText" dxfId="194" priority="301" stopIfTrue="1" operator="containsText" text="IV">
      <formula>NOT(ISERROR(SEARCH("IV",F278)))</formula>
    </cfRule>
    <cfRule type="containsText" dxfId="193" priority="302" stopIfTrue="1" operator="containsText" text="III">
      <formula>NOT(ISERROR(SEARCH("III",F278)))</formula>
    </cfRule>
    <cfRule type="containsText" dxfId="192" priority="303" stopIfTrue="1" operator="containsText" text="II">
      <formula>NOT(ISERROR(SEARCH("II",F278)))</formula>
    </cfRule>
    <cfRule type="containsText" dxfId="191" priority="304" stopIfTrue="1" operator="containsText" text="I">
      <formula>NOT(ISERROR(SEARCH("I",F278)))</formula>
    </cfRule>
    <cfRule type="colorScale" priority="305">
      <colorScale>
        <cfvo type="min"/>
        <cfvo type="percentile" val="50"/>
        <cfvo type="max"/>
        <color rgb="FFF8696B"/>
        <color rgb="FFFCFCFF"/>
        <color rgb="FF63BE7B"/>
      </colorScale>
    </cfRule>
    <cfRule type="colorScale" priority="306">
      <colorScale>
        <cfvo type="min"/>
        <cfvo type="max"/>
        <color rgb="FFFF7128"/>
        <color rgb="FFFFEF9C"/>
      </colorScale>
    </cfRule>
  </conditionalFormatting>
  <conditionalFormatting sqref="F283">
    <cfRule type="containsText" dxfId="190" priority="73" stopIfTrue="1" operator="containsText" text="IV">
      <formula>NOT(ISERROR(SEARCH("IV",F283)))</formula>
    </cfRule>
    <cfRule type="containsText" dxfId="189" priority="74" stopIfTrue="1" operator="containsText" text="III">
      <formula>NOT(ISERROR(SEARCH("III",F283)))</formula>
    </cfRule>
    <cfRule type="containsText" dxfId="188" priority="75" stopIfTrue="1" operator="containsText" text="II">
      <formula>NOT(ISERROR(SEARCH("II",F283)))</formula>
    </cfRule>
    <cfRule type="containsText" dxfId="187" priority="76" stopIfTrue="1" operator="containsText" text="I">
      <formula>NOT(ISERROR(SEARCH("I",F283)))</formula>
    </cfRule>
    <cfRule type="colorScale" priority="77">
      <colorScale>
        <cfvo type="min"/>
        <cfvo type="percentile" val="50"/>
        <cfvo type="max"/>
        <color rgb="FFF8696B"/>
        <color rgb="FFFCFCFF"/>
        <color rgb="FF63BE7B"/>
      </colorScale>
    </cfRule>
    <cfRule type="colorScale" priority="78">
      <colorScale>
        <cfvo type="min"/>
        <cfvo type="max"/>
        <color rgb="FFFF7128"/>
        <color rgb="FFFFEF9C"/>
      </colorScale>
    </cfRule>
  </conditionalFormatting>
  <conditionalFormatting sqref="F288">
    <cfRule type="containsText" dxfId="186" priority="295" stopIfTrue="1" operator="containsText" text="IV">
      <formula>NOT(ISERROR(SEARCH("IV",F288)))</formula>
    </cfRule>
    <cfRule type="containsText" dxfId="185" priority="296" stopIfTrue="1" operator="containsText" text="III">
      <formula>NOT(ISERROR(SEARCH("III",F288)))</formula>
    </cfRule>
    <cfRule type="containsText" dxfId="184" priority="297" stopIfTrue="1" operator="containsText" text="II">
      <formula>NOT(ISERROR(SEARCH("II",F288)))</formula>
    </cfRule>
    <cfRule type="containsText" dxfId="183" priority="298" stopIfTrue="1" operator="containsText" text="I">
      <formula>NOT(ISERROR(SEARCH("I",F288)))</formula>
    </cfRule>
    <cfRule type="colorScale" priority="299">
      <colorScale>
        <cfvo type="min"/>
        <cfvo type="percentile" val="50"/>
        <cfvo type="max"/>
        <color rgb="FFF8696B"/>
        <color rgb="FFFCFCFF"/>
        <color rgb="FF63BE7B"/>
      </colorScale>
    </cfRule>
    <cfRule type="colorScale" priority="300">
      <colorScale>
        <cfvo type="min"/>
        <cfvo type="max"/>
        <color rgb="FFFF7128"/>
        <color rgb="FFFFEF9C"/>
      </colorScale>
    </cfRule>
  </conditionalFormatting>
  <conditionalFormatting sqref="F293">
    <cfRule type="containsText" dxfId="182" priority="67" stopIfTrue="1" operator="containsText" text="IV">
      <formula>NOT(ISERROR(SEARCH("IV",F293)))</formula>
    </cfRule>
    <cfRule type="containsText" dxfId="181" priority="68" stopIfTrue="1" operator="containsText" text="III">
      <formula>NOT(ISERROR(SEARCH("III",F293)))</formula>
    </cfRule>
    <cfRule type="containsText" dxfId="180" priority="69" stopIfTrue="1" operator="containsText" text="II">
      <formula>NOT(ISERROR(SEARCH("II",F293)))</formula>
    </cfRule>
    <cfRule type="containsText" dxfId="179" priority="70" stopIfTrue="1" operator="containsText" text="I">
      <formula>NOT(ISERROR(SEARCH("I",F293)))</formula>
    </cfRule>
    <cfRule type="colorScale" priority="71">
      <colorScale>
        <cfvo type="min"/>
        <cfvo type="percentile" val="50"/>
        <cfvo type="max"/>
        <color rgb="FFF8696B"/>
        <color rgb="FFFCFCFF"/>
        <color rgb="FF63BE7B"/>
      </colorScale>
    </cfRule>
    <cfRule type="colorScale" priority="72">
      <colorScale>
        <cfvo type="min"/>
        <cfvo type="max"/>
        <color rgb="FFFF7128"/>
        <color rgb="FFFFEF9C"/>
      </colorScale>
    </cfRule>
  </conditionalFormatting>
  <conditionalFormatting sqref="F298">
    <cfRule type="containsText" dxfId="178" priority="289" stopIfTrue="1" operator="containsText" text="IV">
      <formula>NOT(ISERROR(SEARCH("IV",F298)))</formula>
    </cfRule>
    <cfRule type="containsText" dxfId="177" priority="290" stopIfTrue="1" operator="containsText" text="III">
      <formula>NOT(ISERROR(SEARCH("III",F298)))</formula>
    </cfRule>
    <cfRule type="containsText" dxfId="176" priority="291" stopIfTrue="1" operator="containsText" text="II">
      <formula>NOT(ISERROR(SEARCH("II",F298)))</formula>
    </cfRule>
    <cfRule type="containsText" dxfId="175" priority="292" stopIfTrue="1" operator="containsText" text="I">
      <formula>NOT(ISERROR(SEARCH("I",F298)))</formula>
    </cfRule>
    <cfRule type="colorScale" priority="293">
      <colorScale>
        <cfvo type="min"/>
        <cfvo type="percentile" val="50"/>
        <cfvo type="max"/>
        <color rgb="FFF8696B"/>
        <color rgb="FFFCFCFF"/>
        <color rgb="FF63BE7B"/>
      </colorScale>
    </cfRule>
    <cfRule type="colorScale" priority="294">
      <colorScale>
        <cfvo type="min"/>
        <cfvo type="max"/>
        <color rgb="FFFF7128"/>
        <color rgb="FFFFEF9C"/>
      </colorScale>
    </cfRule>
  </conditionalFormatting>
  <conditionalFormatting sqref="F303">
    <cfRule type="containsText" dxfId="174" priority="61" stopIfTrue="1" operator="containsText" text="IV">
      <formula>NOT(ISERROR(SEARCH("IV",F303)))</formula>
    </cfRule>
    <cfRule type="containsText" dxfId="173" priority="62" stopIfTrue="1" operator="containsText" text="III">
      <formula>NOT(ISERROR(SEARCH("III",F303)))</formula>
    </cfRule>
    <cfRule type="containsText" dxfId="172" priority="63" stopIfTrue="1" operator="containsText" text="II">
      <formula>NOT(ISERROR(SEARCH("II",F303)))</formula>
    </cfRule>
    <cfRule type="containsText" dxfId="171" priority="64" stopIfTrue="1" operator="containsText" text="I">
      <formula>NOT(ISERROR(SEARCH("I",F303)))</formula>
    </cfRule>
    <cfRule type="colorScale" priority="65">
      <colorScale>
        <cfvo type="min"/>
        <cfvo type="percentile" val="50"/>
        <cfvo type="max"/>
        <color rgb="FFF8696B"/>
        <color rgb="FFFCFCFF"/>
        <color rgb="FF63BE7B"/>
      </colorScale>
    </cfRule>
    <cfRule type="colorScale" priority="66">
      <colorScale>
        <cfvo type="min"/>
        <cfvo type="max"/>
        <color rgb="FFFF7128"/>
        <color rgb="FFFFEF9C"/>
      </colorScale>
    </cfRule>
  </conditionalFormatting>
  <conditionalFormatting sqref="F308">
    <cfRule type="containsText" dxfId="170" priority="283" stopIfTrue="1" operator="containsText" text="IV">
      <formula>NOT(ISERROR(SEARCH("IV",F308)))</formula>
    </cfRule>
    <cfRule type="containsText" dxfId="169" priority="284" stopIfTrue="1" operator="containsText" text="III">
      <formula>NOT(ISERROR(SEARCH("III",F308)))</formula>
    </cfRule>
    <cfRule type="containsText" dxfId="168" priority="285" stopIfTrue="1" operator="containsText" text="II">
      <formula>NOT(ISERROR(SEARCH("II",F308)))</formula>
    </cfRule>
    <cfRule type="containsText" dxfId="167" priority="286" stopIfTrue="1" operator="containsText" text="I">
      <formula>NOT(ISERROR(SEARCH("I",F308)))</formula>
    </cfRule>
    <cfRule type="colorScale" priority="287">
      <colorScale>
        <cfvo type="min"/>
        <cfvo type="percentile" val="50"/>
        <cfvo type="max"/>
        <color rgb="FFF8696B"/>
        <color rgb="FFFCFCFF"/>
        <color rgb="FF63BE7B"/>
      </colorScale>
    </cfRule>
    <cfRule type="colorScale" priority="288">
      <colorScale>
        <cfvo type="min"/>
        <cfvo type="max"/>
        <color rgb="FFFF7128"/>
        <color rgb="FFFFEF9C"/>
      </colorScale>
    </cfRule>
  </conditionalFormatting>
  <conditionalFormatting sqref="F313">
    <cfRule type="containsText" dxfId="166" priority="55" stopIfTrue="1" operator="containsText" text="IV">
      <formula>NOT(ISERROR(SEARCH("IV",F313)))</formula>
    </cfRule>
    <cfRule type="containsText" dxfId="165" priority="56" stopIfTrue="1" operator="containsText" text="III">
      <formula>NOT(ISERROR(SEARCH("III",F313)))</formula>
    </cfRule>
    <cfRule type="containsText" dxfId="164" priority="57" stopIfTrue="1" operator="containsText" text="II">
      <formula>NOT(ISERROR(SEARCH("II",F313)))</formula>
    </cfRule>
    <cfRule type="containsText" dxfId="163" priority="58" stopIfTrue="1" operator="containsText" text="I">
      <formula>NOT(ISERROR(SEARCH("I",F313)))</formula>
    </cfRule>
    <cfRule type="colorScale" priority="59">
      <colorScale>
        <cfvo type="min"/>
        <cfvo type="percentile" val="50"/>
        <cfvo type="max"/>
        <color rgb="FFF8696B"/>
        <color rgb="FFFCFCFF"/>
        <color rgb="FF63BE7B"/>
      </colorScale>
    </cfRule>
    <cfRule type="colorScale" priority="60">
      <colorScale>
        <cfvo type="min"/>
        <cfvo type="max"/>
        <color rgb="FFFF7128"/>
        <color rgb="FFFFEF9C"/>
      </colorScale>
    </cfRule>
  </conditionalFormatting>
  <conditionalFormatting sqref="F318">
    <cfRule type="containsText" dxfId="162" priority="277" stopIfTrue="1" operator="containsText" text="IV">
      <formula>NOT(ISERROR(SEARCH("IV",F318)))</formula>
    </cfRule>
    <cfRule type="containsText" dxfId="161" priority="278" stopIfTrue="1" operator="containsText" text="III">
      <formula>NOT(ISERROR(SEARCH("III",F318)))</formula>
    </cfRule>
    <cfRule type="containsText" dxfId="160" priority="279" stopIfTrue="1" operator="containsText" text="II">
      <formula>NOT(ISERROR(SEARCH("II",F318)))</formula>
    </cfRule>
    <cfRule type="containsText" dxfId="159" priority="280" stopIfTrue="1" operator="containsText" text="I">
      <formula>NOT(ISERROR(SEARCH("I",F318)))</formula>
    </cfRule>
    <cfRule type="colorScale" priority="281">
      <colorScale>
        <cfvo type="min"/>
        <cfvo type="percentile" val="50"/>
        <cfvo type="max"/>
        <color rgb="FFF8696B"/>
        <color rgb="FFFCFCFF"/>
        <color rgb="FF63BE7B"/>
      </colorScale>
    </cfRule>
    <cfRule type="colorScale" priority="282">
      <colorScale>
        <cfvo type="min"/>
        <cfvo type="max"/>
        <color rgb="FFFF7128"/>
        <color rgb="FFFFEF9C"/>
      </colorScale>
    </cfRule>
  </conditionalFormatting>
  <conditionalFormatting sqref="F323">
    <cfRule type="containsText" dxfId="158" priority="49" stopIfTrue="1" operator="containsText" text="IV">
      <formula>NOT(ISERROR(SEARCH("IV",F323)))</formula>
    </cfRule>
    <cfRule type="containsText" dxfId="157" priority="50" stopIfTrue="1" operator="containsText" text="III">
      <formula>NOT(ISERROR(SEARCH("III",F323)))</formula>
    </cfRule>
    <cfRule type="containsText" dxfId="156" priority="51" stopIfTrue="1" operator="containsText" text="II">
      <formula>NOT(ISERROR(SEARCH("II",F323)))</formula>
    </cfRule>
    <cfRule type="containsText" dxfId="155" priority="52" stopIfTrue="1" operator="containsText" text="I">
      <formula>NOT(ISERROR(SEARCH("I",F323)))</formula>
    </cfRule>
    <cfRule type="colorScale" priority="53">
      <colorScale>
        <cfvo type="min"/>
        <cfvo type="percentile" val="50"/>
        <cfvo type="max"/>
        <color rgb="FFF8696B"/>
        <color rgb="FFFCFCFF"/>
        <color rgb="FF63BE7B"/>
      </colorScale>
    </cfRule>
    <cfRule type="colorScale" priority="54">
      <colorScale>
        <cfvo type="min"/>
        <cfvo type="max"/>
        <color rgb="FFFF7128"/>
        <color rgb="FFFFEF9C"/>
      </colorScale>
    </cfRule>
  </conditionalFormatting>
  <conditionalFormatting sqref="F328">
    <cfRule type="containsText" dxfId="154" priority="271" stopIfTrue="1" operator="containsText" text="IV">
      <formula>NOT(ISERROR(SEARCH("IV",F328)))</formula>
    </cfRule>
    <cfRule type="containsText" dxfId="153" priority="272" stopIfTrue="1" operator="containsText" text="III">
      <formula>NOT(ISERROR(SEARCH("III",F328)))</formula>
    </cfRule>
    <cfRule type="containsText" dxfId="152" priority="273" stopIfTrue="1" operator="containsText" text="II">
      <formula>NOT(ISERROR(SEARCH("II",F328)))</formula>
    </cfRule>
    <cfRule type="containsText" dxfId="151" priority="274" stopIfTrue="1" operator="containsText" text="I">
      <formula>NOT(ISERROR(SEARCH("I",F328)))</formula>
    </cfRule>
    <cfRule type="colorScale" priority="275">
      <colorScale>
        <cfvo type="min"/>
        <cfvo type="percentile" val="50"/>
        <cfvo type="max"/>
        <color rgb="FFF8696B"/>
        <color rgb="FFFCFCFF"/>
        <color rgb="FF63BE7B"/>
      </colorScale>
    </cfRule>
    <cfRule type="colorScale" priority="276">
      <colorScale>
        <cfvo type="min"/>
        <cfvo type="max"/>
        <color rgb="FFFF7128"/>
        <color rgb="FFFFEF9C"/>
      </colorScale>
    </cfRule>
  </conditionalFormatting>
  <conditionalFormatting sqref="F333">
    <cfRule type="containsText" dxfId="150" priority="43" stopIfTrue="1" operator="containsText" text="IV">
      <formula>NOT(ISERROR(SEARCH("IV",F333)))</formula>
    </cfRule>
    <cfRule type="containsText" dxfId="149" priority="44" stopIfTrue="1" operator="containsText" text="III">
      <formula>NOT(ISERROR(SEARCH("III",F333)))</formula>
    </cfRule>
    <cfRule type="containsText" dxfId="148" priority="45" stopIfTrue="1" operator="containsText" text="II">
      <formula>NOT(ISERROR(SEARCH("II",F333)))</formula>
    </cfRule>
    <cfRule type="containsText" dxfId="147" priority="46" stopIfTrue="1" operator="containsText" text="I">
      <formula>NOT(ISERROR(SEARCH("I",F333)))</formula>
    </cfRule>
    <cfRule type="colorScale" priority="47">
      <colorScale>
        <cfvo type="min"/>
        <cfvo type="percentile" val="50"/>
        <cfvo type="max"/>
        <color rgb="FFF8696B"/>
        <color rgb="FFFCFCFF"/>
        <color rgb="FF63BE7B"/>
      </colorScale>
    </cfRule>
    <cfRule type="colorScale" priority="48">
      <colorScale>
        <cfvo type="min"/>
        <cfvo type="max"/>
        <color rgb="FFFF7128"/>
        <color rgb="FFFFEF9C"/>
      </colorScale>
    </cfRule>
  </conditionalFormatting>
  <conditionalFormatting sqref="F338">
    <cfRule type="containsText" dxfId="146" priority="265" stopIfTrue="1" operator="containsText" text="IV">
      <formula>NOT(ISERROR(SEARCH("IV",F338)))</formula>
    </cfRule>
    <cfRule type="containsText" dxfId="145" priority="266" stopIfTrue="1" operator="containsText" text="III">
      <formula>NOT(ISERROR(SEARCH("III",F338)))</formula>
    </cfRule>
    <cfRule type="containsText" dxfId="144" priority="267" stopIfTrue="1" operator="containsText" text="II">
      <formula>NOT(ISERROR(SEARCH("II",F338)))</formula>
    </cfRule>
    <cfRule type="containsText" dxfId="143" priority="268" stopIfTrue="1" operator="containsText" text="I">
      <formula>NOT(ISERROR(SEARCH("I",F338)))</formula>
    </cfRule>
    <cfRule type="colorScale" priority="269">
      <colorScale>
        <cfvo type="min"/>
        <cfvo type="percentile" val="50"/>
        <cfvo type="max"/>
        <color rgb="FFF8696B"/>
        <color rgb="FFFCFCFF"/>
        <color rgb="FF63BE7B"/>
      </colorScale>
    </cfRule>
    <cfRule type="colorScale" priority="270">
      <colorScale>
        <cfvo type="min"/>
        <cfvo type="max"/>
        <color rgb="FFFF7128"/>
        <color rgb="FFFFEF9C"/>
      </colorScale>
    </cfRule>
  </conditionalFormatting>
  <conditionalFormatting sqref="F343">
    <cfRule type="containsText" dxfId="142" priority="37" stopIfTrue="1" operator="containsText" text="IV">
      <formula>NOT(ISERROR(SEARCH("IV",F343)))</formula>
    </cfRule>
    <cfRule type="containsText" dxfId="141" priority="38" stopIfTrue="1" operator="containsText" text="III">
      <formula>NOT(ISERROR(SEARCH("III",F343)))</formula>
    </cfRule>
    <cfRule type="containsText" dxfId="140" priority="39" stopIfTrue="1" operator="containsText" text="II">
      <formula>NOT(ISERROR(SEARCH("II",F343)))</formula>
    </cfRule>
    <cfRule type="containsText" dxfId="139" priority="40" stopIfTrue="1" operator="containsText" text="I">
      <formula>NOT(ISERROR(SEARCH("I",F343)))</formula>
    </cfRule>
    <cfRule type="colorScale" priority="41">
      <colorScale>
        <cfvo type="min"/>
        <cfvo type="percentile" val="50"/>
        <cfvo type="max"/>
        <color rgb="FFF8696B"/>
        <color rgb="FFFCFCFF"/>
        <color rgb="FF63BE7B"/>
      </colorScale>
    </cfRule>
    <cfRule type="colorScale" priority="42">
      <colorScale>
        <cfvo type="min"/>
        <cfvo type="max"/>
        <color rgb="FFFF7128"/>
        <color rgb="FFFFEF9C"/>
      </colorScale>
    </cfRule>
  </conditionalFormatting>
  <conditionalFormatting sqref="F348">
    <cfRule type="containsText" dxfId="138" priority="259" stopIfTrue="1" operator="containsText" text="IV">
      <formula>NOT(ISERROR(SEARCH("IV",F348)))</formula>
    </cfRule>
    <cfRule type="containsText" dxfId="137" priority="260" stopIfTrue="1" operator="containsText" text="III">
      <formula>NOT(ISERROR(SEARCH("III",F348)))</formula>
    </cfRule>
    <cfRule type="containsText" dxfId="136" priority="261" stopIfTrue="1" operator="containsText" text="II">
      <formula>NOT(ISERROR(SEARCH("II",F348)))</formula>
    </cfRule>
    <cfRule type="containsText" dxfId="135" priority="262" stopIfTrue="1" operator="containsText" text="I">
      <formula>NOT(ISERROR(SEARCH("I",F348)))</formula>
    </cfRule>
    <cfRule type="colorScale" priority="263">
      <colorScale>
        <cfvo type="min"/>
        <cfvo type="percentile" val="50"/>
        <cfvo type="max"/>
        <color rgb="FFF8696B"/>
        <color rgb="FFFCFCFF"/>
        <color rgb="FF63BE7B"/>
      </colorScale>
    </cfRule>
    <cfRule type="colorScale" priority="264">
      <colorScale>
        <cfvo type="min"/>
        <cfvo type="max"/>
        <color rgb="FFFF7128"/>
        <color rgb="FFFFEF9C"/>
      </colorScale>
    </cfRule>
  </conditionalFormatting>
  <conditionalFormatting sqref="F353">
    <cfRule type="containsText" dxfId="134" priority="31" stopIfTrue="1" operator="containsText" text="IV">
      <formula>NOT(ISERROR(SEARCH("IV",F353)))</formula>
    </cfRule>
    <cfRule type="containsText" dxfId="133" priority="32" stopIfTrue="1" operator="containsText" text="III">
      <formula>NOT(ISERROR(SEARCH("III",F353)))</formula>
    </cfRule>
    <cfRule type="containsText" dxfId="132" priority="33" stopIfTrue="1" operator="containsText" text="II">
      <formula>NOT(ISERROR(SEARCH("II",F353)))</formula>
    </cfRule>
    <cfRule type="containsText" dxfId="131" priority="34" stopIfTrue="1" operator="containsText" text="I">
      <formula>NOT(ISERROR(SEARCH("I",F353)))</formula>
    </cfRule>
    <cfRule type="colorScale" priority="35">
      <colorScale>
        <cfvo type="min"/>
        <cfvo type="percentile" val="50"/>
        <cfvo type="max"/>
        <color rgb="FFF8696B"/>
        <color rgb="FFFCFCFF"/>
        <color rgb="FF63BE7B"/>
      </colorScale>
    </cfRule>
    <cfRule type="colorScale" priority="36">
      <colorScale>
        <cfvo type="min"/>
        <cfvo type="max"/>
        <color rgb="FFFF7128"/>
        <color rgb="FFFFEF9C"/>
      </colorScale>
    </cfRule>
  </conditionalFormatting>
  <conditionalFormatting sqref="F358">
    <cfRule type="containsText" dxfId="130" priority="253" stopIfTrue="1" operator="containsText" text="IV">
      <formula>NOT(ISERROR(SEARCH("IV",F358)))</formula>
    </cfRule>
    <cfRule type="containsText" dxfId="129" priority="254" stopIfTrue="1" operator="containsText" text="III">
      <formula>NOT(ISERROR(SEARCH("III",F358)))</formula>
    </cfRule>
    <cfRule type="containsText" dxfId="128" priority="255" stopIfTrue="1" operator="containsText" text="II">
      <formula>NOT(ISERROR(SEARCH("II",F358)))</formula>
    </cfRule>
    <cfRule type="containsText" dxfId="127" priority="256" stopIfTrue="1" operator="containsText" text="I">
      <formula>NOT(ISERROR(SEARCH("I",F358)))</formula>
    </cfRule>
    <cfRule type="colorScale" priority="257">
      <colorScale>
        <cfvo type="min"/>
        <cfvo type="percentile" val="50"/>
        <cfvo type="max"/>
        <color rgb="FFF8696B"/>
        <color rgb="FFFCFCFF"/>
        <color rgb="FF63BE7B"/>
      </colorScale>
    </cfRule>
    <cfRule type="colorScale" priority="258">
      <colorScale>
        <cfvo type="min"/>
        <cfvo type="max"/>
        <color rgb="FFFF7128"/>
        <color rgb="FFFFEF9C"/>
      </colorScale>
    </cfRule>
  </conditionalFormatting>
  <conditionalFormatting sqref="F363">
    <cfRule type="containsText" dxfId="126" priority="25" stopIfTrue="1" operator="containsText" text="IV">
      <formula>NOT(ISERROR(SEARCH("IV",F363)))</formula>
    </cfRule>
    <cfRule type="containsText" dxfId="125" priority="26" stopIfTrue="1" operator="containsText" text="III">
      <formula>NOT(ISERROR(SEARCH("III",F363)))</formula>
    </cfRule>
    <cfRule type="containsText" dxfId="124" priority="27" stopIfTrue="1" operator="containsText" text="II">
      <formula>NOT(ISERROR(SEARCH("II",F363)))</formula>
    </cfRule>
    <cfRule type="containsText" dxfId="123" priority="28" stopIfTrue="1" operator="containsText" text="I">
      <formula>NOT(ISERROR(SEARCH("I",F363)))</formula>
    </cfRule>
    <cfRule type="colorScale" priority="29">
      <colorScale>
        <cfvo type="min"/>
        <cfvo type="percentile" val="50"/>
        <cfvo type="max"/>
        <color rgb="FFF8696B"/>
        <color rgb="FFFCFCFF"/>
        <color rgb="FF63BE7B"/>
      </colorScale>
    </cfRule>
    <cfRule type="colorScale" priority="30">
      <colorScale>
        <cfvo type="min"/>
        <cfvo type="max"/>
        <color rgb="FFFF7128"/>
        <color rgb="FFFFEF9C"/>
      </colorScale>
    </cfRule>
  </conditionalFormatting>
  <conditionalFormatting sqref="F368">
    <cfRule type="containsText" dxfId="122" priority="247" stopIfTrue="1" operator="containsText" text="IV">
      <formula>NOT(ISERROR(SEARCH("IV",F368)))</formula>
    </cfRule>
    <cfRule type="containsText" dxfId="121" priority="248" stopIfTrue="1" operator="containsText" text="III">
      <formula>NOT(ISERROR(SEARCH("III",F368)))</formula>
    </cfRule>
    <cfRule type="containsText" dxfId="120" priority="249" stopIfTrue="1" operator="containsText" text="II">
      <formula>NOT(ISERROR(SEARCH("II",F368)))</formula>
    </cfRule>
    <cfRule type="containsText" dxfId="119" priority="250" stopIfTrue="1" operator="containsText" text="I">
      <formula>NOT(ISERROR(SEARCH("I",F368)))</formula>
    </cfRule>
    <cfRule type="colorScale" priority="251">
      <colorScale>
        <cfvo type="min"/>
        <cfvo type="percentile" val="50"/>
        <cfvo type="max"/>
        <color rgb="FFF8696B"/>
        <color rgb="FFFCFCFF"/>
        <color rgb="FF63BE7B"/>
      </colorScale>
    </cfRule>
    <cfRule type="colorScale" priority="252">
      <colorScale>
        <cfvo type="min"/>
        <cfvo type="max"/>
        <color rgb="FFFF7128"/>
        <color rgb="FFFFEF9C"/>
      </colorScale>
    </cfRule>
  </conditionalFormatting>
  <conditionalFormatting sqref="F373">
    <cfRule type="containsText" dxfId="118" priority="19" stopIfTrue="1" operator="containsText" text="IV">
      <formula>NOT(ISERROR(SEARCH("IV",F373)))</formula>
    </cfRule>
    <cfRule type="containsText" dxfId="117" priority="20" stopIfTrue="1" operator="containsText" text="III">
      <formula>NOT(ISERROR(SEARCH("III",F373)))</formula>
    </cfRule>
    <cfRule type="containsText" dxfId="116" priority="21" stopIfTrue="1" operator="containsText" text="II">
      <formula>NOT(ISERROR(SEARCH("II",F373)))</formula>
    </cfRule>
    <cfRule type="containsText" dxfId="115" priority="22" stopIfTrue="1" operator="containsText" text="I">
      <formula>NOT(ISERROR(SEARCH("I",F373)))</formula>
    </cfRule>
    <cfRule type="colorScale" priority="23">
      <colorScale>
        <cfvo type="min"/>
        <cfvo type="percentile" val="50"/>
        <cfvo type="max"/>
        <color rgb="FFF8696B"/>
        <color rgb="FFFCFCFF"/>
        <color rgb="FF63BE7B"/>
      </colorScale>
    </cfRule>
    <cfRule type="colorScale" priority="24">
      <colorScale>
        <cfvo type="min"/>
        <cfvo type="max"/>
        <color rgb="FFFF7128"/>
        <color rgb="FFFFEF9C"/>
      </colorScale>
    </cfRule>
  </conditionalFormatting>
  <conditionalFormatting sqref="F378">
    <cfRule type="containsText" dxfId="114" priority="241" stopIfTrue="1" operator="containsText" text="IV">
      <formula>NOT(ISERROR(SEARCH("IV",F378)))</formula>
    </cfRule>
    <cfRule type="containsText" dxfId="113" priority="242" stopIfTrue="1" operator="containsText" text="III">
      <formula>NOT(ISERROR(SEARCH("III",F378)))</formula>
    </cfRule>
    <cfRule type="containsText" dxfId="112" priority="243" stopIfTrue="1" operator="containsText" text="II">
      <formula>NOT(ISERROR(SEARCH("II",F378)))</formula>
    </cfRule>
    <cfRule type="containsText" dxfId="111" priority="244" stopIfTrue="1" operator="containsText" text="I">
      <formula>NOT(ISERROR(SEARCH("I",F378)))</formula>
    </cfRule>
    <cfRule type="colorScale" priority="245">
      <colorScale>
        <cfvo type="min"/>
        <cfvo type="percentile" val="50"/>
        <cfvo type="max"/>
        <color rgb="FFF8696B"/>
        <color rgb="FFFCFCFF"/>
        <color rgb="FF63BE7B"/>
      </colorScale>
    </cfRule>
    <cfRule type="colorScale" priority="246">
      <colorScale>
        <cfvo type="min"/>
        <cfvo type="max"/>
        <color rgb="FFFF7128"/>
        <color rgb="FFFFEF9C"/>
      </colorScale>
    </cfRule>
  </conditionalFormatting>
  <conditionalFormatting sqref="F383">
    <cfRule type="containsText" dxfId="110" priority="13" stopIfTrue="1" operator="containsText" text="IV">
      <formula>NOT(ISERROR(SEARCH("IV",F383)))</formula>
    </cfRule>
    <cfRule type="containsText" dxfId="109" priority="14" stopIfTrue="1" operator="containsText" text="III">
      <formula>NOT(ISERROR(SEARCH("III",F383)))</formula>
    </cfRule>
    <cfRule type="containsText" dxfId="108" priority="15" stopIfTrue="1" operator="containsText" text="II">
      <formula>NOT(ISERROR(SEARCH("II",F383)))</formula>
    </cfRule>
    <cfRule type="containsText" dxfId="107" priority="16" stopIfTrue="1" operator="containsText" text="I">
      <formula>NOT(ISERROR(SEARCH("I",F383)))</formula>
    </cfRule>
    <cfRule type="colorScale" priority="17">
      <colorScale>
        <cfvo type="min"/>
        <cfvo type="percentile" val="50"/>
        <cfvo type="max"/>
        <color rgb="FFF8696B"/>
        <color rgb="FFFCFCFF"/>
        <color rgb="FF63BE7B"/>
      </colorScale>
    </cfRule>
    <cfRule type="colorScale" priority="18">
      <colorScale>
        <cfvo type="min"/>
        <cfvo type="max"/>
        <color rgb="FFFF7128"/>
        <color rgb="FFFFEF9C"/>
      </colorScale>
    </cfRule>
  </conditionalFormatting>
  <conditionalFormatting sqref="F388">
    <cfRule type="containsText" dxfId="106" priority="235" stopIfTrue="1" operator="containsText" text="IV">
      <formula>NOT(ISERROR(SEARCH("IV",F388)))</formula>
    </cfRule>
    <cfRule type="containsText" dxfId="105" priority="236" stopIfTrue="1" operator="containsText" text="III">
      <formula>NOT(ISERROR(SEARCH("III",F388)))</formula>
    </cfRule>
    <cfRule type="containsText" dxfId="104" priority="237" stopIfTrue="1" operator="containsText" text="II">
      <formula>NOT(ISERROR(SEARCH("II",F388)))</formula>
    </cfRule>
    <cfRule type="containsText" dxfId="103" priority="238" stopIfTrue="1" operator="containsText" text="I">
      <formula>NOT(ISERROR(SEARCH("I",F388)))</formula>
    </cfRule>
    <cfRule type="colorScale" priority="239">
      <colorScale>
        <cfvo type="min"/>
        <cfvo type="percentile" val="50"/>
        <cfvo type="max"/>
        <color rgb="FFF8696B"/>
        <color rgb="FFFCFCFF"/>
        <color rgb="FF63BE7B"/>
      </colorScale>
    </cfRule>
    <cfRule type="colorScale" priority="240">
      <colorScale>
        <cfvo type="min"/>
        <cfvo type="max"/>
        <color rgb="FFFF7128"/>
        <color rgb="FFFFEF9C"/>
      </colorScale>
    </cfRule>
  </conditionalFormatting>
  <conditionalFormatting sqref="F393">
    <cfRule type="containsText" dxfId="102" priority="7" stopIfTrue="1" operator="containsText" text="IV">
      <formula>NOT(ISERROR(SEARCH("IV",F393)))</formula>
    </cfRule>
    <cfRule type="containsText" dxfId="101" priority="8" stopIfTrue="1" operator="containsText" text="III">
      <formula>NOT(ISERROR(SEARCH("III",F393)))</formula>
    </cfRule>
    <cfRule type="containsText" dxfId="100" priority="9" stopIfTrue="1" operator="containsText" text="II">
      <formula>NOT(ISERROR(SEARCH("II",F393)))</formula>
    </cfRule>
    <cfRule type="containsText" dxfId="99" priority="10" stopIfTrue="1" operator="containsText" text="I">
      <formula>NOT(ISERROR(SEARCH("I",F393)))</formula>
    </cfRule>
    <cfRule type="colorScale" priority="11">
      <colorScale>
        <cfvo type="min"/>
        <cfvo type="percentile" val="50"/>
        <cfvo type="max"/>
        <color rgb="FFF8696B"/>
        <color rgb="FFFCFCFF"/>
        <color rgb="FF63BE7B"/>
      </colorScale>
    </cfRule>
    <cfRule type="colorScale" priority="12">
      <colorScale>
        <cfvo type="min"/>
        <cfvo type="max"/>
        <color rgb="FFFF7128"/>
        <color rgb="FFFFEF9C"/>
      </colorScale>
    </cfRule>
  </conditionalFormatting>
  <conditionalFormatting sqref="F398">
    <cfRule type="containsText" dxfId="98" priority="229" stopIfTrue="1" operator="containsText" text="IV">
      <formula>NOT(ISERROR(SEARCH("IV",F398)))</formula>
    </cfRule>
    <cfRule type="containsText" dxfId="97" priority="230" stopIfTrue="1" operator="containsText" text="III">
      <formula>NOT(ISERROR(SEARCH("III",F398)))</formula>
    </cfRule>
    <cfRule type="containsText" dxfId="96" priority="231" stopIfTrue="1" operator="containsText" text="II">
      <formula>NOT(ISERROR(SEARCH("II",F398)))</formula>
    </cfRule>
    <cfRule type="containsText" dxfId="95" priority="232" stopIfTrue="1" operator="containsText" text="I">
      <formula>NOT(ISERROR(SEARCH("I",F398)))</formula>
    </cfRule>
    <cfRule type="colorScale" priority="233">
      <colorScale>
        <cfvo type="min"/>
        <cfvo type="percentile" val="50"/>
        <cfvo type="max"/>
        <color rgb="FFF8696B"/>
        <color rgb="FFFCFCFF"/>
        <color rgb="FF63BE7B"/>
      </colorScale>
    </cfRule>
    <cfRule type="colorScale" priority="234">
      <colorScale>
        <cfvo type="min"/>
        <cfvo type="max"/>
        <color rgb="FFFF7128"/>
        <color rgb="FFFFEF9C"/>
      </colorScale>
    </cfRule>
  </conditionalFormatting>
  <conditionalFormatting sqref="F403">
    <cfRule type="containsText" dxfId="94" priority="1" stopIfTrue="1" operator="containsText" text="IV">
      <formula>NOT(ISERROR(SEARCH("IV",F403)))</formula>
    </cfRule>
    <cfRule type="containsText" dxfId="93" priority="2" stopIfTrue="1" operator="containsText" text="III">
      <formula>NOT(ISERROR(SEARCH("III",F403)))</formula>
    </cfRule>
    <cfRule type="containsText" dxfId="92" priority="3" stopIfTrue="1" operator="containsText" text="II">
      <formula>NOT(ISERROR(SEARCH("II",F403)))</formula>
    </cfRule>
    <cfRule type="containsText" dxfId="91" priority="4" stopIfTrue="1" operator="containsText" text="I">
      <formula>NOT(ISERROR(SEARCH("I",F403)))</formula>
    </cfRule>
    <cfRule type="colorScale" priority="5">
      <colorScale>
        <cfvo type="min"/>
        <cfvo type="percentile" val="50"/>
        <cfvo type="max"/>
        <color rgb="FFF8696B"/>
        <color rgb="FFFCFCFF"/>
        <color rgb="FF63BE7B"/>
      </colorScale>
    </cfRule>
    <cfRule type="colorScale" priority="6">
      <colorScale>
        <cfvo type="min"/>
        <cfvo type="max"/>
        <color rgb="FFFF7128"/>
        <color rgb="FFFFEF9C"/>
      </colorScale>
    </cfRule>
  </conditionalFormatting>
  <conditionalFormatting sqref="F408">
    <cfRule type="containsText" dxfId="90" priority="223" stopIfTrue="1" operator="containsText" text="IV">
      <formula>NOT(ISERROR(SEARCH("IV",F408)))</formula>
    </cfRule>
    <cfRule type="containsText" dxfId="89" priority="224" stopIfTrue="1" operator="containsText" text="III">
      <formula>NOT(ISERROR(SEARCH("III",F408)))</formula>
    </cfRule>
    <cfRule type="containsText" dxfId="88" priority="225" stopIfTrue="1" operator="containsText" text="II">
      <formula>NOT(ISERROR(SEARCH("II",F408)))</formula>
    </cfRule>
    <cfRule type="containsText" dxfId="87" priority="226" stopIfTrue="1" operator="containsText" text="I">
      <formula>NOT(ISERROR(SEARCH("I",F408)))</formula>
    </cfRule>
    <cfRule type="colorScale" priority="227">
      <colorScale>
        <cfvo type="min"/>
        <cfvo type="percentile" val="50"/>
        <cfvo type="max"/>
        <color rgb="FFF8696B"/>
        <color rgb="FFFCFCFF"/>
        <color rgb="FF63BE7B"/>
      </colorScale>
    </cfRule>
    <cfRule type="colorScale" priority="228">
      <colorScale>
        <cfvo type="min"/>
        <cfvo type="max"/>
        <color rgb="FFFF7128"/>
        <color rgb="FFFFEF9C"/>
      </colorScale>
    </cfRule>
  </conditionalFormatting>
  <conditionalFormatting sqref="H13 H113 H213 H313">
    <cfRule type="expression" dxfId="86" priority="1170" stopIfTrue="1">
      <formula>$I$13=""</formula>
    </cfRule>
  </conditionalFormatting>
  <conditionalFormatting sqref="H14 H114 H214 H314">
    <cfRule type="expression" dxfId="85" priority="1168" stopIfTrue="1">
      <formula>$I$14=""</formula>
    </cfRule>
  </conditionalFormatting>
  <conditionalFormatting sqref="H15 H115 H215 H315">
    <cfRule type="expression" dxfId="84" priority="1167" stopIfTrue="1">
      <formula>$I$15=""</formula>
    </cfRule>
  </conditionalFormatting>
  <conditionalFormatting sqref="H16 H116 H216 H316">
    <cfRule type="expression" dxfId="83" priority="1166" stopIfTrue="1">
      <formula>$I$16=""</formula>
    </cfRule>
  </conditionalFormatting>
  <conditionalFormatting sqref="H17 H117 H217 H317">
    <cfRule type="expression" dxfId="82" priority="1165" stopIfTrue="1">
      <formula>$I$17=""</formula>
    </cfRule>
  </conditionalFormatting>
  <conditionalFormatting sqref="H18:H22 H118:H122 H218:H222 H318:H322">
    <cfRule type="expression" dxfId="81" priority="1151" stopIfTrue="1">
      <formula>$I$18=""</formula>
    </cfRule>
  </conditionalFormatting>
  <conditionalFormatting sqref="H23:H27 H123:H127 H223:H227 H323:H327">
    <cfRule type="expression" dxfId="80" priority="1139" stopIfTrue="1">
      <formula>$I$23=""</formula>
    </cfRule>
  </conditionalFormatting>
  <conditionalFormatting sqref="H28 H128 H228 H328">
    <cfRule type="expression" dxfId="79" priority="1124" stopIfTrue="1">
      <formula>$I$28=""</formula>
    </cfRule>
  </conditionalFormatting>
  <conditionalFormatting sqref="H29 H129 H229 H329">
    <cfRule type="expression" dxfId="78" priority="1119" stopIfTrue="1">
      <formula>$I$29=""</formula>
    </cfRule>
  </conditionalFormatting>
  <conditionalFormatting sqref="H30 H130 H230 H330">
    <cfRule type="expression" dxfId="77" priority="1118" stopIfTrue="1">
      <formula>$I$30=""</formula>
    </cfRule>
  </conditionalFormatting>
  <conditionalFormatting sqref="H31 H131 H231 H331">
    <cfRule type="expression" dxfId="76" priority="1117" stopIfTrue="1">
      <formula>$I$31=""</formula>
    </cfRule>
  </conditionalFormatting>
  <conditionalFormatting sqref="H32 H132 H232 H332">
    <cfRule type="expression" dxfId="75" priority="1116" stopIfTrue="1">
      <formula>$I$32=""</formula>
    </cfRule>
  </conditionalFormatting>
  <conditionalFormatting sqref="H33 H133 H233 H333 H433 H533 H633 H733 H833 H933">
    <cfRule type="expression" dxfId="74" priority="1104" stopIfTrue="1">
      <formula>$I$33=""</formula>
    </cfRule>
  </conditionalFormatting>
  <conditionalFormatting sqref="H34 H134 H234 H334 H434 H534 H634 H734 H834 H934">
    <cfRule type="expression" dxfId="73" priority="1108" stopIfTrue="1">
      <formula>$I$34=""</formula>
    </cfRule>
  </conditionalFormatting>
  <conditionalFormatting sqref="H35 H135 H235 H335 H435 H535 H635 H735 H835 H935">
    <cfRule type="expression" dxfId="72" priority="1107" stopIfTrue="1">
      <formula>$I$35=""</formula>
    </cfRule>
  </conditionalFormatting>
  <conditionalFormatting sqref="H36 H136 H236 H336 H436 H536 H636 H736 H836 H936">
    <cfRule type="expression" dxfId="71" priority="1106" stopIfTrue="1">
      <formula>$I$36=""</formula>
    </cfRule>
  </conditionalFormatting>
  <conditionalFormatting sqref="H37 H137 H237 H337 H437 H537 H637 H737 H837 H937">
    <cfRule type="expression" dxfId="70" priority="1105" stopIfTrue="1">
      <formula>$I$37=""</formula>
    </cfRule>
  </conditionalFormatting>
  <conditionalFormatting sqref="H38 H138 H238 H338">
    <cfRule type="expression" dxfId="69" priority="1093" stopIfTrue="1">
      <formula>$I$38=""</formula>
    </cfRule>
  </conditionalFormatting>
  <conditionalFormatting sqref="H39:H40 H139:H140 H239:H240 H339:H340">
    <cfRule type="expression" dxfId="68" priority="1097" stopIfTrue="1">
      <formula>$I$39=""</formula>
    </cfRule>
  </conditionalFormatting>
  <conditionalFormatting sqref="H41:H42 H141:H142 H241:H242 H341:H342">
    <cfRule type="expression" dxfId="67" priority="1095" stopIfTrue="1">
      <formula>$I$40=""</formula>
    </cfRule>
  </conditionalFormatting>
  <conditionalFormatting sqref="H43:H45 H143:H145 H243:H245 H343:H345">
    <cfRule type="expression" dxfId="66" priority="1086" stopIfTrue="1">
      <formula>$I$43=""</formula>
    </cfRule>
  </conditionalFormatting>
  <conditionalFormatting sqref="H46:H47 H146:H147 H246:H247 H346:H347">
    <cfRule type="expression" dxfId="65" priority="1084" stopIfTrue="1">
      <formula>$I$46=""</formula>
    </cfRule>
  </conditionalFormatting>
  <conditionalFormatting sqref="H48 H148 H248 H348">
    <cfRule type="expression" dxfId="64" priority="1071" stopIfTrue="1">
      <formula>$I$48=""</formula>
    </cfRule>
  </conditionalFormatting>
  <conditionalFormatting sqref="H49 H149 H249 H349">
    <cfRule type="expression" dxfId="63" priority="1075" stopIfTrue="1">
      <formula>$I$49=""</formula>
    </cfRule>
  </conditionalFormatting>
  <conditionalFormatting sqref="H50 H150 H250 H350">
    <cfRule type="expression" dxfId="62" priority="1074" stopIfTrue="1">
      <formula>$I$50=""</formula>
    </cfRule>
  </conditionalFormatting>
  <conditionalFormatting sqref="H51 H151 H251 H351">
    <cfRule type="expression" dxfId="61" priority="1073" stopIfTrue="1">
      <formula>$I$51=""</formula>
    </cfRule>
  </conditionalFormatting>
  <conditionalFormatting sqref="H52 H152 H252 H352">
    <cfRule type="expression" dxfId="60" priority="1072" stopIfTrue="1">
      <formula>$I$52=""</formula>
    </cfRule>
  </conditionalFormatting>
  <conditionalFormatting sqref="H53 H153 H253 H353">
    <cfRule type="expression" dxfId="59" priority="1060" stopIfTrue="1">
      <formula>$I$53=""</formula>
    </cfRule>
  </conditionalFormatting>
  <conditionalFormatting sqref="H54 H154 H254 H354">
    <cfRule type="expression" dxfId="58" priority="1064" stopIfTrue="1">
      <formula>$I$54=""</formula>
    </cfRule>
  </conditionalFormatting>
  <conditionalFormatting sqref="H55 H155 H255 H355">
    <cfRule type="expression" dxfId="57" priority="1063" stopIfTrue="1">
      <formula>$I$55=""</formula>
    </cfRule>
  </conditionalFormatting>
  <conditionalFormatting sqref="H56 H156 H256 H356">
    <cfRule type="expression" dxfId="56" priority="1062" stopIfTrue="1">
      <formula>$I$56=""</formula>
    </cfRule>
  </conditionalFormatting>
  <conditionalFormatting sqref="H57 H157 H257 H357">
    <cfRule type="expression" dxfId="55" priority="1061" stopIfTrue="1">
      <formula>$I$57=""</formula>
    </cfRule>
  </conditionalFormatting>
  <conditionalFormatting sqref="H58 H158 H258 H358">
    <cfRule type="expression" dxfId="54" priority="1049" stopIfTrue="1">
      <formula>$I$58=""</formula>
    </cfRule>
  </conditionalFormatting>
  <conditionalFormatting sqref="H59 H159 H259 H359">
    <cfRule type="expression" dxfId="53" priority="1053" stopIfTrue="1">
      <formula>$I$59=""</formula>
    </cfRule>
  </conditionalFormatting>
  <conditionalFormatting sqref="H60 H160 H260 H360">
    <cfRule type="expression" dxfId="52" priority="1052" stopIfTrue="1">
      <formula>$I$60=""</formula>
    </cfRule>
  </conditionalFormatting>
  <conditionalFormatting sqref="H61 H161 H261 H361">
    <cfRule type="expression" dxfId="51" priority="1051" stopIfTrue="1">
      <formula>$I$61=""</formula>
    </cfRule>
  </conditionalFormatting>
  <conditionalFormatting sqref="H62 H162 H262 H362">
    <cfRule type="expression" dxfId="50" priority="1050" stopIfTrue="1">
      <formula>$I$62=""</formula>
    </cfRule>
  </conditionalFormatting>
  <conditionalFormatting sqref="H63 H163 H263 H363">
    <cfRule type="expression" dxfId="49" priority="1038" stopIfTrue="1">
      <formula>$I$63=""</formula>
    </cfRule>
  </conditionalFormatting>
  <conditionalFormatting sqref="H64 H164 H264 H364">
    <cfRule type="expression" dxfId="48" priority="1042" stopIfTrue="1">
      <formula>$I$64=""</formula>
    </cfRule>
  </conditionalFormatting>
  <conditionalFormatting sqref="H65 H165 H265 H365">
    <cfRule type="expression" dxfId="47" priority="1041" stopIfTrue="1">
      <formula>$I$65=""</formula>
    </cfRule>
  </conditionalFormatting>
  <conditionalFormatting sqref="H66 H166 H266 H366">
    <cfRule type="expression" dxfId="46" priority="1040" stopIfTrue="1">
      <formula>$I$66=""</formula>
    </cfRule>
  </conditionalFormatting>
  <conditionalFormatting sqref="H67 H167 H267 H367">
    <cfRule type="expression" dxfId="45" priority="1039" stopIfTrue="1">
      <formula>$I$67=""</formula>
    </cfRule>
  </conditionalFormatting>
  <conditionalFormatting sqref="H68 H168 H268 H368">
    <cfRule type="expression" dxfId="44" priority="1027" stopIfTrue="1">
      <formula>$I$68=""</formula>
    </cfRule>
  </conditionalFormatting>
  <conditionalFormatting sqref="H69 H169 H269 H369">
    <cfRule type="expression" dxfId="43" priority="1031" stopIfTrue="1">
      <formula>$I$69=""</formula>
    </cfRule>
  </conditionalFormatting>
  <conditionalFormatting sqref="H70 H170 H270 H370">
    <cfRule type="expression" dxfId="42" priority="1030" stopIfTrue="1">
      <formula>$I$70=""</formula>
    </cfRule>
  </conditionalFormatting>
  <conditionalFormatting sqref="H71:H72 H171:H172 H271:H272 H371:H372">
    <cfRule type="expression" dxfId="41" priority="1029" stopIfTrue="1">
      <formula>$I$71=""</formula>
    </cfRule>
  </conditionalFormatting>
  <conditionalFormatting sqref="H73:H75">
    <cfRule type="expression" dxfId="40" priority="475" stopIfTrue="1">
      <formula>$I$75=""</formula>
    </cfRule>
  </conditionalFormatting>
  <conditionalFormatting sqref="H76 H176 H276 H376">
    <cfRule type="expression" dxfId="39" priority="1018" stopIfTrue="1">
      <formula>$I$76=""</formula>
    </cfRule>
  </conditionalFormatting>
  <conditionalFormatting sqref="H77 H177 H277 H377">
    <cfRule type="expression" dxfId="38" priority="1017" stopIfTrue="1">
      <formula>$I$77=""</formula>
    </cfRule>
  </conditionalFormatting>
  <conditionalFormatting sqref="H78 H178 H278 H378">
    <cfRule type="expression" dxfId="37" priority="1005" stopIfTrue="1">
      <formula>$I$78=""</formula>
    </cfRule>
  </conditionalFormatting>
  <conditionalFormatting sqref="H79 H179 H279 H379">
    <cfRule type="expression" dxfId="36" priority="1009" stopIfTrue="1">
      <formula>$I$79=""</formula>
    </cfRule>
  </conditionalFormatting>
  <conditionalFormatting sqref="H80 H180 H280 H380">
    <cfRule type="expression" dxfId="35" priority="1008" stopIfTrue="1">
      <formula>$I$80=""</formula>
    </cfRule>
  </conditionalFormatting>
  <conditionalFormatting sqref="H81 H181 H281 H381">
    <cfRule type="expression" dxfId="34" priority="1007" stopIfTrue="1">
      <formula>$I$81=""</formula>
    </cfRule>
  </conditionalFormatting>
  <conditionalFormatting sqref="H82 H182 H282 H382">
    <cfRule type="expression" dxfId="33" priority="1006" stopIfTrue="1">
      <formula>$I$82=""</formula>
    </cfRule>
  </conditionalFormatting>
  <conditionalFormatting sqref="H83 H183 H283 H383">
    <cfRule type="expression" dxfId="32" priority="994" stopIfTrue="1">
      <formula>$I$83=""</formula>
    </cfRule>
  </conditionalFormatting>
  <conditionalFormatting sqref="H84 H184 H284 H384">
    <cfRule type="expression" dxfId="31" priority="998" stopIfTrue="1">
      <formula>$I$84=""</formula>
    </cfRule>
  </conditionalFormatting>
  <conditionalFormatting sqref="H85 H185 H285 H385">
    <cfRule type="expression" dxfId="30" priority="997" stopIfTrue="1">
      <formula>$I$85=""</formula>
    </cfRule>
  </conditionalFormatting>
  <conditionalFormatting sqref="H86 H186 H286 H386">
    <cfRule type="expression" dxfId="29" priority="996" stopIfTrue="1">
      <formula>$I$86=""</formula>
    </cfRule>
  </conditionalFormatting>
  <conditionalFormatting sqref="H87 H187 H287 H387">
    <cfRule type="expression" dxfId="28" priority="995" stopIfTrue="1">
      <formula>$I$87=""</formula>
    </cfRule>
  </conditionalFormatting>
  <conditionalFormatting sqref="H88 H188 H288 H388">
    <cfRule type="expression" dxfId="27" priority="983" stopIfTrue="1">
      <formula>$I$88=""</formula>
    </cfRule>
  </conditionalFormatting>
  <conditionalFormatting sqref="H89 H189 H289 H389">
    <cfRule type="expression" dxfId="26" priority="987" stopIfTrue="1">
      <formula>$I$89=""</formula>
    </cfRule>
  </conditionalFormatting>
  <conditionalFormatting sqref="H90 H190 H290 H390">
    <cfRule type="expression" dxfId="25" priority="986" stopIfTrue="1">
      <formula>$I$90=""</formula>
    </cfRule>
  </conditionalFormatting>
  <conditionalFormatting sqref="H91 H191 H291 H391">
    <cfRule type="expression" dxfId="24" priority="985" stopIfTrue="1">
      <formula>$I$91=""</formula>
    </cfRule>
  </conditionalFormatting>
  <conditionalFormatting sqref="H92 H192 H292 H392">
    <cfRule type="expression" dxfId="23" priority="984" stopIfTrue="1">
      <formula>$I$92=""</formula>
    </cfRule>
  </conditionalFormatting>
  <conditionalFormatting sqref="H93 H193 H293 H393">
    <cfRule type="expression" dxfId="22" priority="972" stopIfTrue="1">
      <formula>$I$93=""</formula>
    </cfRule>
  </conditionalFormatting>
  <conditionalFormatting sqref="H94 H194 H294 H394">
    <cfRule type="expression" dxfId="21" priority="976" stopIfTrue="1">
      <formula>$I$94=""</formula>
    </cfRule>
  </conditionalFormatting>
  <conditionalFormatting sqref="H95 H195 H295 H395">
    <cfRule type="expression" dxfId="20" priority="975" stopIfTrue="1">
      <formula>$I$95=""</formula>
    </cfRule>
  </conditionalFormatting>
  <conditionalFormatting sqref="H96 H196 H296 H396">
    <cfRule type="expression" dxfId="19" priority="974" stopIfTrue="1">
      <formula>$I$96=""</formula>
    </cfRule>
  </conditionalFormatting>
  <conditionalFormatting sqref="H97 H197 H297 H397">
    <cfRule type="expression" dxfId="18" priority="973" stopIfTrue="1">
      <formula>$I$97=""</formula>
    </cfRule>
  </conditionalFormatting>
  <conditionalFormatting sqref="H103 H203 H303 H403">
    <cfRule type="expression" dxfId="17" priority="950" stopIfTrue="1">
      <formula>$I$103=""</formula>
    </cfRule>
  </conditionalFormatting>
  <conditionalFormatting sqref="H104 H204 H304 H404">
    <cfRule type="expression" dxfId="16" priority="954" stopIfTrue="1">
      <formula>$I$104=""</formula>
    </cfRule>
  </conditionalFormatting>
  <conditionalFormatting sqref="H105 H205 H305 H405">
    <cfRule type="expression" dxfId="15" priority="953" stopIfTrue="1">
      <formula>$I$105=""</formula>
    </cfRule>
  </conditionalFormatting>
  <conditionalFormatting sqref="H106 H206 H306 H406">
    <cfRule type="expression" dxfId="14" priority="952" stopIfTrue="1">
      <formula>$I$106=""</formula>
    </cfRule>
  </conditionalFormatting>
  <conditionalFormatting sqref="H107 H207 H307 H407">
    <cfRule type="expression" dxfId="13" priority="951" stopIfTrue="1">
      <formula>$I$107=""</formula>
    </cfRule>
  </conditionalFormatting>
  <conditionalFormatting sqref="H108 H208 H308 H408 H411">
    <cfRule type="expression" dxfId="12" priority="939" stopIfTrue="1">
      <formula>$I$108=""</formula>
    </cfRule>
  </conditionalFormatting>
  <conditionalFormatting sqref="H110 H210 H310 H410">
    <cfRule type="expression" dxfId="11" priority="942" stopIfTrue="1">
      <formula>$I$110=""</formula>
    </cfRule>
  </conditionalFormatting>
  <conditionalFormatting sqref="H112 H212 H312 H412">
    <cfRule type="expression" dxfId="10" priority="940" stopIfTrue="1">
      <formula>$I$112=""</formula>
    </cfRule>
  </conditionalFormatting>
  <conditionalFormatting sqref="H173 H273 H373">
    <cfRule type="expression" dxfId="9" priority="1016" stopIfTrue="1">
      <formula>$I$73=""</formula>
    </cfRule>
  </conditionalFormatting>
  <conditionalFormatting sqref="H174 H274 H374">
    <cfRule type="expression" dxfId="8" priority="1020" stopIfTrue="1">
      <formula>$I$74=""</formula>
    </cfRule>
  </conditionalFormatting>
  <conditionalFormatting sqref="H175 H275 H375">
    <cfRule type="expression" dxfId="7" priority="1019" stopIfTrue="1">
      <formula>$I$75=""</formula>
    </cfRule>
  </conditionalFormatting>
  <conditionalFormatting sqref="H408 H98 H198 H298 H398">
    <cfRule type="expression" dxfId="6" priority="961" stopIfTrue="1">
      <formula>$I$98=""</formula>
    </cfRule>
  </conditionalFormatting>
  <conditionalFormatting sqref="H409 H99 H199 H299 H399">
    <cfRule type="expression" dxfId="5" priority="965" stopIfTrue="1">
      <formula>$I$99=""</formula>
    </cfRule>
  </conditionalFormatting>
  <conditionalFormatting sqref="H410 H100 H200 H300 H400">
    <cfRule type="expression" dxfId="4" priority="964" stopIfTrue="1">
      <formula>$I$100=""</formula>
    </cfRule>
  </conditionalFormatting>
  <conditionalFormatting sqref="H411 H101 H201 H301 H401">
    <cfRule type="expression" dxfId="3" priority="963" stopIfTrue="1">
      <formula>$I$101=""</formula>
    </cfRule>
  </conditionalFormatting>
  <conditionalFormatting sqref="H411 H111 H211 H311">
    <cfRule type="expression" dxfId="2" priority="941" stopIfTrue="1">
      <formula>$I$111=""</formula>
    </cfRule>
  </conditionalFormatting>
  <conditionalFormatting sqref="H412 H102 H202 H302 H402">
    <cfRule type="expression" dxfId="1" priority="962" stopIfTrue="1">
      <formula>$I$102=""</formula>
    </cfRule>
  </conditionalFormatting>
  <conditionalFormatting sqref="H412 H109 H209 H309 H409">
    <cfRule type="expression" dxfId="0" priority="943" stopIfTrue="1">
      <formula>$I$109=""</formula>
    </cfRule>
  </conditionalFormatting>
  <dataValidations count="1">
    <dataValidation errorStyle="warning" allowBlank="1" showInputMessage="1" showErrorMessage="1" sqref="D13:E412" xr:uid="{00000000-0002-0000-0300-000000000000}"/>
  </dataValidations>
  <printOptions horizontalCentered="1" verticalCentered="1"/>
  <pageMargins left="0.19685039370078741" right="0.19685039370078741" top="0.19685039370078741" bottom="0.19685039370078741" header="0.31496062992125984" footer="0.31496062992125984"/>
  <pageSetup scale="40" orientation="landscape" r:id="rId1"/>
  <rowBreaks count="9" manualBreakCount="9">
    <brk id="22" max="15" man="1"/>
    <brk id="32" max="16383" man="1"/>
    <brk id="42" max="16383" man="1"/>
    <brk id="52" max="16383" man="1"/>
    <brk id="62" max="16383" man="1"/>
    <brk id="72" max="16383" man="1"/>
    <brk id="82" max="16383" man="1"/>
    <brk id="92" max="16383" man="1"/>
    <brk id="102"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Información General</vt:lpstr>
      <vt:lpstr>Matriz_V8</vt:lpstr>
      <vt:lpstr> Mapa de Riesgos</vt:lpstr>
      <vt:lpstr>PTAR 2025</vt:lpstr>
      <vt:lpstr>' Mapa de Riesgos'!Área_de_impresión</vt:lpstr>
      <vt:lpstr>Matriz_V8!Área_de_impresión</vt:lpstr>
      <vt:lpstr>'PTAR 2025'!Área_de_impresión</vt:lpstr>
      <vt:lpstr>Matriz_V8!Títulos_a_imprimir</vt:lpstr>
      <vt:lpstr>'PTAR 2025'!Títulos_a_imprimir</vt:lpstr>
    </vt:vector>
  </TitlesOfParts>
  <Company>SFP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de Administración de Riesgos Insttucional</dc:title>
  <dc:creator>Carlos</dc:creator>
  <cp:lastModifiedBy>Marina Ramirez</cp:lastModifiedBy>
  <cp:lastPrinted>2025-03-07T18:38:18Z</cp:lastPrinted>
  <dcterms:created xsi:type="dcterms:W3CDTF">2010-08-25T14:37:15Z</dcterms:created>
  <dcterms:modified xsi:type="dcterms:W3CDTF">2025-08-06T16:10:29Z</dcterms:modified>
</cp:coreProperties>
</file>